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48 Hilcorp Alaska Multiwell Cuttings MICP XRD\XRD\"/>
    </mc:Choice>
  </mc:AlternateContent>
  <xr:revisionPtr revIDLastSave="0" documentId="13_ncr:1_{724DBBF7-0906-45B9-B204-4F5D33898F25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_FilterDatabase" localSheetId="2" hidden="1">Data!$D$13:$D$33</definedName>
    <definedName name="_xlnm.Print_Area" localSheetId="0">Cover!$A$1:$K$39</definedName>
    <definedName name="_xlnm.Print_Area" localSheetId="2">Data!$A$1:$AH$63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1" l="1"/>
  <c r="D13" i="11"/>
  <c r="P13" i="11"/>
  <c r="AF13" i="11"/>
  <c r="D14" i="11"/>
  <c r="P14" i="11"/>
  <c r="AF14" i="11" s="1"/>
  <c r="D15" i="11"/>
  <c r="P15" i="11"/>
  <c r="AF15" i="11" s="1"/>
  <c r="D16" i="11"/>
  <c r="P16" i="11"/>
  <c r="AF16" i="11" s="1"/>
  <c r="D17" i="11"/>
  <c r="P17" i="11"/>
  <c r="AF17" i="11" s="1"/>
  <c r="D18" i="11"/>
  <c r="P18" i="11"/>
  <c r="AF18" i="11" s="1"/>
  <c r="D19" i="11"/>
  <c r="P19" i="11"/>
  <c r="AF19" i="11" s="1"/>
  <c r="D20" i="11"/>
  <c r="AF20" i="11"/>
  <c r="D21" i="11"/>
  <c r="P21" i="11"/>
  <c r="AF21" i="11"/>
  <c r="D22" i="11"/>
  <c r="P22" i="11"/>
  <c r="AF22" i="11" s="1"/>
  <c r="D23" i="11"/>
  <c r="P23" i="11"/>
  <c r="AF23" i="11" s="1"/>
  <c r="D24" i="11"/>
  <c r="P24" i="11"/>
  <c r="AF24" i="11"/>
  <c r="D25" i="11"/>
  <c r="P25" i="11"/>
  <c r="AF25" i="11" s="1"/>
  <c r="D26" i="11"/>
  <c r="P26" i="11"/>
  <c r="AF26" i="11" s="1"/>
  <c r="D27" i="11"/>
  <c r="P27" i="11"/>
  <c r="AF27" i="11" s="1"/>
  <c r="D28" i="11"/>
  <c r="P28" i="11"/>
  <c r="AF28" i="11" s="1"/>
  <c r="D29" i="11"/>
  <c r="P29" i="11"/>
  <c r="AF29" i="11"/>
  <c r="D30" i="11"/>
  <c r="P30" i="11"/>
  <c r="AF30" i="11" s="1"/>
  <c r="D31" i="11"/>
  <c r="P31" i="11"/>
  <c r="AF31" i="11" s="1"/>
  <c r="D32" i="11"/>
  <c r="P32" i="11"/>
  <c r="AF32" i="11" s="1"/>
  <c r="D33" i="11"/>
  <c r="P33" i="11"/>
  <c r="AF33" i="11" s="1"/>
  <c r="D38" i="11"/>
  <c r="P38" i="11"/>
  <c r="AF38" i="11" s="1"/>
  <c r="D39" i="11"/>
  <c r="P39" i="11"/>
  <c r="AF39" i="11" s="1"/>
  <c r="D40" i="11"/>
  <c r="P40" i="11"/>
  <c r="AF40" i="11" s="1"/>
  <c r="D41" i="11"/>
  <c r="P41" i="11"/>
  <c r="AF41" i="11"/>
  <c r="D42" i="11"/>
  <c r="P42" i="11"/>
  <c r="AF42" i="11" s="1"/>
  <c r="D43" i="11"/>
  <c r="P43" i="11"/>
  <c r="AF43" i="11" s="1"/>
  <c r="D44" i="11"/>
  <c r="P44" i="11"/>
  <c r="AF44" i="11" s="1"/>
  <c r="D45" i="11"/>
  <c r="AF45" i="11"/>
  <c r="D46" i="11"/>
  <c r="P46" i="11"/>
  <c r="AF46" i="11" s="1"/>
  <c r="D47" i="11"/>
  <c r="P47" i="11"/>
  <c r="AF47" i="11" s="1"/>
  <c r="D48" i="11"/>
  <c r="P48" i="11"/>
  <c r="AF48" i="11" s="1"/>
  <c r="D49" i="11"/>
  <c r="P49" i="11"/>
  <c r="AF49" i="11" s="1"/>
  <c r="D50" i="11"/>
  <c r="P50" i="11"/>
  <c r="AF50" i="11" s="1"/>
  <c r="D51" i="11"/>
  <c r="P51" i="11"/>
  <c r="AF51" i="11"/>
  <c r="D52" i="11"/>
  <c r="P52" i="11"/>
  <c r="AF52" i="11"/>
  <c r="D53" i="11"/>
  <c r="P53" i="11"/>
  <c r="AF53" i="11" s="1"/>
  <c r="D54" i="11"/>
  <c r="P54" i="11"/>
  <c r="AF54" i="11" s="1"/>
  <c r="D55" i="11"/>
  <c r="P55" i="11"/>
  <c r="AF55" i="11" s="1"/>
  <c r="D56" i="11"/>
  <c r="P56" i="11"/>
  <c r="AF56" i="11" s="1"/>
  <c r="D57" i="11"/>
  <c r="P57" i="11"/>
  <c r="AF57" i="11" s="1"/>
  <c r="D58" i="11"/>
  <c r="P58" i="11"/>
  <c r="AF58" i="11" s="1"/>
  <c r="F30" i="8" l="1"/>
  <c r="F29" i="8"/>
  <c r="F26" i="8"/>
  <c r="F25" i="8"/>
  <c r="F24" i="8"/>
  <c r="D4" i="9" l="1"/>
  <c r="D5" i="9"/>
  <c r="D6" i="9"/>
  <c r="D7" i="9"/>
  <c r="D8" i="9"/>
  <c r="D3" i="9"/>
  <c r="D8" i="12" l="1"/>
  <c r="D4" i="12" l="1"/>
  <c r="D5" i="12"/>
  <c r="D6" i="12"/>
  <c r="D7" i="12"/>
  <c r="D3" i="12"/>
</calcChain>
</file>

<file path=xl/sharedStrings.xml><?xml version="1.0" encoding="utf-8"?>
<sst xmlns="http://schemas.openxmlformats.org/spreadsheetml/2006/main" count="283" uniqueCount="119">
  <si>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</si>
  <si>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</si>
  <si>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</si>
  <si>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</si>
  <si>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</si>
  <si>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</si>
  <si>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</si>
  <si>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</si>
  <si>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</si>
  <si>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</si>
  <si>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</si>
  <si>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</si>
  <si>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</si>
  <si>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</si>
  <si>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</si>
  <si>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</si>
  <si>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</si>
  <si>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</si>
  <si>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</si>
  <si>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At the request of the client, core samples from the subject well were submitted to PoroLabs for X-Ray Diffraction (XRD) analysis.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</si>
  <si>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</si>
  <si>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</si>
  <si>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</si>
  <si>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</si>
  <si>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</si>
  <si>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</si>
  <si>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</si>
  <si>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</si>
  <si>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</si>
  <si>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</si>
  <si>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</si>
  <si>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</si>
  <si>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</si>
  <si>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</si>
  <si>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</si>
  <si>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</si>
  <si>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</si>
  <si>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</si>
  <si>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</si>
  <si>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</si>
  <si>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</si>
  <si>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</si>
  <si>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</si>
  <si>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</si>
  <si>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</si>
  <si>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</si>
  <si>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</si>
  <si>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</si>
  <si>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</si>
  <si>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</si>
  <si>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</si>
  <si>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</si>
  <si>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</si>
  <si>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</si>
  <si>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</si>
  <si>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</si>
  <si>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</si>
  <si>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</si>
  <si>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</si>
  <si>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</si>
  <si>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</si>
  <si>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</si>
  <si>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</si>
  <si>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</si>
  <si>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Apatite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</si>
  <si>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</si>
  <si>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</si>
  <si>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</si>
  <si>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</si>
  <si>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</si>
  <si>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Iniskin Bay Assoc 1</t>
  </si>
  <si>
    <t>Alaska</t>
  </si>
  <si>
    <t>1A</t>
  </si>
  <si>
    <t>2A</t>
  </si>
  <si>
    <t>3A</t>
  </si>
  <si>
    <t>4A</t>
  </si>
  <si>
    <t>5A</t>
  </si>
  <si>
    <t>6A</t>
  </si>
  <si>
    <t>7A</t>
  </si>
  <si>
    <t>8A</t>
  </si>
  <si>
    <t>Gypsum</t>
  </si>
  <si>
    <t>9A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</si>
  <si>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</si>
  <si>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</si>
  <si>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</si>
  <si>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</si>
  <si>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</si>
  <si>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</si>
  <si>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</si>
  <si>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</si>
  <si>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</si>
  <si>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</si>
  <si>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</si>
  <si>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</si>
  <si>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Anhydrite</t>
  </si>
  <si>
    <t>Anatase</t>
  </si>
  <si>
    <t>Laumontite</t>
  </si>
  <si>
    <t>50-121-10007</t>
  </si>
  <si>
    <t>Hilcorp Energy</t>
  </si>
  <si>
    <t>Iniskin Bay Association 1</t>
  </si>
  <si>
    <t>Median Depth</t>
  </si>
  <si>
    <t>Mg Calcite</t>
  </si>
  <si>
    <t>Aragonite</t>
  </si>
  <si>
    <t>R0 M-L I/S 90S</t>
  </si>
  <si>
    <t>R1 M-L I/S 40S</t>
  </si>
  <si>
    <t>R1 M-L I/S 30S</t>
  </si>
  <si>
    <t>R1 M-L I/S 20S</t>
  </si>
  <si>
    <t>R1 M-L C/S 20S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</si>
  <si>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</si>
  <si>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</si>
  <si>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</si>
  <si>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</si>
  <si>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</si>
  <si>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</si>
  <si>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</si>
  <si>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</si>
  <si>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</si>
  <si>
    <t>4101 Interwood North Parkway, Suite 250</t>
  </si>
  <si>
    <t>Houston, TX 77032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</si>
</sst>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yy;@"/>
    <numFmt numFmtId="166" formatCode="[$-409]dd\-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  <border>
      <left/>
      <right/>
      <top style="medium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25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3" fontId="18" fillId="2" borderId="11" xfId="5" applyNumberFormat="1" applyFont="1" applyFill="1" applyBorder="1" applyAlignment="1">
      <alignment horizontal="center"/>
    </xf>
    <xf numFmtId="0" fontId="18" fillId="2" borderId="12" xfId="5" applyFont="1" applyFill="1" applyBorder="1" applyAlignment="1">
      <alignment horizontal="center"/>
    </xf>
    <xf numFmtId="0" fontId="17" fillId="3" borderId="0" xfId="5" applyFill="1"/>
    <xf numFmtId="0" fontId="19" fillId="2" borderId="10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5" fillId="0" borderId="29" xfId="0" applyFon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27" xfId="0" applyNumberForma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4" fontId="0" fillId="0" borderId="0" xfId="0" applyNumberFormat="1" applyFill="1" applyAlignment="1">
      <alignment horizontal="right"/>
    </xf>
    <xf numFmtId="0" fontId="0" fillId="0" borderId="27" xfId="0" applyBorder="1" applyAlignment="1">
      <alignment horizontal="center" vertical="center" wrapText="1"/>
    </xf>
    <xf numFmtId="2" fontId="0" fillId="0" borderId="27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4" borderId="14" xfId="0" applyNumberFormat="1" applyFill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6" fillId="0" borderId="0" xfId="4" applyAlignment="1">
      <alignment horizontal="right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Data!$G$11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Data!$G$13:$G$33</c:f>
              <c:numCache>
                <c:formatCode>0.0</c:formatCode>
                <c:ptCount val="21"/>
                <c:pt idx="0">
                  <c:v>25.8</c:v>
                </c:pt>
                <c:pt idx="1">
                  <c:v>23.7</c:v>
                </c:pt>
                <c:pt idx="2">
                  <c:v>37.6</c:v>
                </c:pt>
                <c:pt idx="3">
                  <c:v>39.200000000000003</c:v>
                </c:pt>
                <c:pt idx="4">
                  <c:v>31.8</c:v>
                </c:pt>
                <c:pt idx="5">
                  <c:v>35</c:v>
                </c:pt>
                <c:pt idx="6">
                  <c:v>29.5</c:v>
                </c:pt>
                <c:pt idx="7">
                  <c:v>28.2</c:v>
                </c:pt>
                <c:pt idx="8">
                  <c:v>37.1</c:v>
                </c:pt>
                <c:pt idx="9">
                  <c:v>37.9</c:v>
                </c:pt>
                <c:pt idx="10">
                  <c:v>29.8</c:v>
                </c:pt>
                <c:pt idx="11">
                  <c:v>40.799999999999997</c:v>
                </c:pt>
                <c:pt idx="12">
                  <c:v>22.5</c:v>
                </c:pt>
                <c:pt idx="13">
                  <c:v>36</c:v>
                </c:pt>
                <c:pt idx="14">
                  <c:v>34.1</c:v>
                </c:pt>
                <c:pt idx="15">
                  <c:v>23.9</c:v>
                </c:pt>
                <c:pt idx="16">
                  <c:v>43.6</c:v>
                </c:pt>
                <c:pt idx="17">
                  <c:v>30.5</c:v>
                </c:pt>
                <c:pt idx="18">
                  <c:v>35.4</c:v>
                </c:pt>
                <c:pt idx="19">
                  <c:v>41.1</c:v>
                </c:pt>
                <c:pt idx="20">
                  <c:v>54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Data!$H$11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Data!$H$13:$H$33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Data!$I$11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10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Data!$I$13:$I$33</c:f>
              <c:numCache>
                <c:formatCode>0.0</c:formatCode>
                <c:ptCount val="21"/>
                <c:pt idx="0">
                  <c:v>28.7</c:v>
                </c:pt>
                <c:pt idx="1">
                  <c:v>31.6</c:v>
                </c:pt>
                <c:pt idx="2">
                  <c:v>29.4</c:v>
                </c:pt>
                <c:pt idx="3">
                  <c:v>16.600000000000001</c:v>
                </c:pt>
                <c:pt idx="4">
                  <c:v>24.9</c:v>
                </c:pt>
                <c:pt idx="5">
                  <c:v>26.6</c:v>
                </c:pt>
                <c:pt idx="6">
                  <c:v>23.8</c:v>
                </c:pt>
                <c:pt idx="7">
                  <c:v>36.200000000000003</c:v>
                </c:pt>
                <c:pt idx="8">
                  <c:v>22.5</c:v>
                </c:pt>
                <c:pt idx="9">
                  <c:v>24.1</c:v>
                </c:pt>
                <c:pt idx="10">
                  <c:v>30.3</c:v>
                </c:pt>
                <c:pt idx="11">
                  <c:v>15.1</c:v>
                </c:pt>
                <c:pt idx="12">
                  <c:v>33.6</c:v>
                </c:pt>
                <c:pt idx="13">
                  <c:v>23.5</c:v>
                </c:pt>
                <c:pt idx="14">
                  <c:v>24.9</c:v>
                </c:pt>
                <c:pt idx="15">
                  <c:v>21.4</c:v>
                </c:pt>
                <c:pt idx="16">
                  <c:v>15.5</c:v>
                </c:pt>
                <c:pt idx="17">
                  <c:v>19</c:v>
                </c:pt>
                <c:pt idx="18">
                  <c:v>20.8</c:v>
                </c:pt>
                <c:pt idx="19">
                  <c:v>24.6</c:v>
                </c:pt>
                <c:pt idx="20">
                  <c:v>17.8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  <c:max val="90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Data!$Q$11</c:f>
              <c:strCache>
                <c:ptCount val="1"/>
                <c:pt idx="0">
                  <c:v>Pyrite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Data!$Q$13:$Q$33</c:f>
              <c:numCache>
                <c:formatCode>0.0</c:formatCode>
                <c:ptCount val="21"/>
                <c:pt idx="0">
                  <c:v>1.75</c:v>
                </c:pt>
                <c:pt idx="1">
                  <c:v>0.41</c:v>
                </c:pt>
                <c:pt idx="2">
                  <c:v>1.55</c:v>
                </c:pt>
                <c:pt idx="3">
                  <c:v>2.8</c:v>
                </c:pt>
                <c:pt idx="4">
                  <c:v>1.38</c:v>
                </c:pt>
                <c:pt idx="5">
                  <c:v>2.0699999999999998</c:v>
                </c:pt>
                <c:pt idx="6">
                  <c:v>1.46</c:v>
                </c:pt>
                <c:pt idx="7">
                  <c:v>3.34</c:v>
                </c:pt>
                <c:pt idx="8">
                  <c:v>3.6</c:v>
                </c:pt>
                <c:pt idx="9">
                  <c:v>2.1</c:v>
                </c:pt>
                <c:pt idx="10">
                  <c:v>1.48</c:v>
                </c:pt>
                <c:pt idx="11">
                  <c:v>1.42</c:v>
                </c:pt>
                <c:pt idx="12">
                  <c:v>5.08</c:v>
                </c:pt>
                <c:pt idx="13">
                  <c:v>4.5599999999999996</c:v>
                </c:pt>
                <c:pt idx="14">
                  <c:v>2.85</c:v>
                </c:pt>
                <c:pt idx="15">
                  <c:v>2.4900000000000002</c:v>
                </c:pt>
                <c:pt idx="16">
                  <c:v>4.3099999999999996</c:v>
                </c:pt>
                <c:pt idx="17">
                  <c:v>2.59</c:v>
                </c:pt>
                <c:pt idx="18">
                  <c:v>1.59</c:v>
                </c:pt>
                <c:pt idx="19">
                  <c:v>2.42</c:v>
                </c:pt>
                <c:pt idx="20">
                  <c:v>0.9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Data!$S$11</c:f>
              <c:strCache>
                <c:ptCount val="1"/>
                <c:pt idx="0">
                  <c:v>Anhydrite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Data!$S$13:$S$34</c:f>
              <c:numCache>
                <c:formatCode>0.0</c:formatCode>
                <c:ptCount val="22"/>
                <c:pt idx="4">
                  <c:v>1.8</c:v>
                </c:pt>
                <c:pt idx="19">
                  <c:v>0.68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Data!$T$11</c:f>
              <c:strCache>
                <c:ptCount val="1"/>
                <c:pt idx="0">
                  <c:v>Gypsum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Data!$T$13:$T$33</c:f>
              <c:numCache>
                <c:formatCode>0.0</c:formatCode>
                <c:ptCount val="21"/>
                <c:pt idx="2">
                  <c:v>3.3</c:v>
                </c:pt>
                <c:pt idx="4">
                  <c:v>1.69</c:v>
                </c:pt>
                <c:pt idx="5">
                  <c:v>1.85</c:v>
                </c:pt>
                <c:pt idx="6">
                  <c:v>2.02</c:v>
                </c:pt>
                <c:pt idx="7">
                  <c:v>3.4</c:v>
                </c:pt>
                <c:pt idx="10">
                  <c:v>2.4900000000000002</c:v>
                </c:pt>
                <c:pt idx="12">
                  <c:v>2.27</c:v>
                </c:pt>
                <c:pt idx="14">
                  <c:v>2.04</c:v>
                </c:pt>
                <c:pt idx="15">
                  <c:v>0.76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Data!$R$11</c:f>
              <c:strCache>
                <c:ptCount val="1"/>
                <c:pt idx="0">
                  <c:v>Apatite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Data!$R$13:$R$33</c:f>
              <c:numCache>
                <c:formatCode>0.0</c:formatCode>
                <c:ptCount val="21"/>
                <c:pt idx="20">
                  <c:v>0.92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ser>
          <c:idx val="4"/>
          <c:order val="4"/>
          <c:tx>
            <c:strRef>
              <c:f>Data!$U$11</c:f>
              <c:strCache>
                <c:ptCount val="1"/>
                <c:pt idx="0">
                  <c:v>Anatase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diamond"/>
            <c:size val="1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Data!$U$13:$U$33</c:f>
              <c:numCache>
                <c:formatCode>0.0</c:formatCode>
                <c:ptCount val="21"/>
                <c:pt idx="0">
                  <c:v>2.37</c:v>
                </c:pt>
                <c:pt idx="1">
                  <c:v>1.5</c:v>
                </c:pt>
                <c:pt idx="2">
                  <c:v>2.15</c:v>
                </c:pt>
                <c:pt idx="3">
                  <c:v>1.74</c:v>
                </c:pt>
                <c:pt idx="4">
                  <c:v>1.71</c:v>
                </c:pt>
                <c:pt idx="5">
                  <c:v>2.7</c:v>
                </c:pt>
                <c:pt idx="6">
                  <c:v>3.7</c:v>
                </c:pt>
                <c:pt idx="7">
                  <c:v>0.8</c:v>
                </c:pt>
                <c:pt idx="8">
                  <c:v>2.1</c:v>
                </c:pt>
                <c:pt idx="9">
                  <c:v>2.8</c:v>
                </c:pt>
                <c:pt idx="10">
                  <c:v>1.8</c:v>
                </c:pt>
                <c:pt idx="11">
                  <c:v>0.63</c:v>
                </c:pt>
                <c:pt idx="12">
                  <c:v>0.69</c:v>
                </c:pt>
                <c:pt idx="13">
                  <c:v>0.71</c:v>
                </c:pt>
                <c:pt idx="14">
                  <c:v>1.49</c:v>
                </c:pt>
                <c:pt idx="15">
                  <c:v>2.2400000000000002</c:v>
                </c:pt>
                <c:pt idx="16">
                  <c:v>2.2999999999999998</c:v>
                </c:pt>
                <c:pt idx="17">
                  <c:v>2.8</c:v>
                </c:pt>
                <c:pt idx="18">
                  <c:v>0.85</c:v>
                </c:pt>
                <c:pt idx="19">
                  <c:v>2.1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5E-4A37-9361-DFA8D0E42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2"/>
        <c:minorUnit val="1"/>
      </c:valAx>
      <c:valAx>
        <c:axId val="212143488"/>
        <c:scaling>
          <c:orientation val="maxMin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697851327906044"/>
          <c:h val="4.485319335083114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Data!$AE$11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Data!$AE$13:$AE$33</c:f>
              <c:numCache>
                <c:formatCode>0.0</c:formatCode>
                <c:ptCount val="21"/>
                <c:pt idx="0">
                  <c:v>40.799999999999997</c:v>
                </c:pt>
                <c:pt idx="1">
                  <c:v>33</c:v>
                </c:pt>
                <c:pt idx="2">
                  <c:v>23.27</c:v>
                </c:pt>
                <c:pt idx="3">
                  <c:v>38.9</c:v>
                </c:pt>
                <c:pt idx="4">
                  <c:v>28.1</c:v>
                </c:pt>
                <c:pt idx="5">
                  <c:v>17.3</c:v>
                </c:pt>
                <c:pt idx="6">
                  <c:v>31.3</c:v>
                </c:pt>
                <c:pt idx="7">
                  <c:v>28</c:v>
                </c:pt>
                <c:pt idx="8">
                  <c:v>33.299999999999997</c:v>
                </c:pt>
                <c:pt idx="9">
                  <c:v>32.36</c:v>
                </c:pt>
                <c:pt idx="10">
                  <c:v>26.92</c:v>
                </c:pt>
                <c:pt idx="11">
                  <c:v>15.83</c:v>
                </c:pt>
                <c:pt idx="12">
                  <c:v>26.51</c:v>
                </c:pt>
                <c:pt idx="13">
                  <c:v>31.94</c:v>
                </c:pt>
                <c:pt idx="14">
                  <c:v>25.71</c:v>
                </c:pt>
                <c:pt idx="15">
                  <c:v>27.72</c:v>
                </c:pt>
                <c:pt idx="16">
                  <c:v>19.57</c:v>
                </c:pt>
                <c:pt idx="17">
                  <c:v>31.22</c:v>
                </c:pt>
                <c:pt idx="18">
                  <c:v>33.700000000000003</c:v>
                </c:pt>
                <c:pt idx="19">
                  <c:v>22.8</c:v>
                </c:pt>
                <c:pt idx="20">
                  <c:v>9.51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Data!$J$11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Data!$J$13:$J$33</c:f>
              <c:numCache>
                <c:formatCode>0.0</c:formatCode>
                <c:ptCount val="21"/>
                <c:pt idx="0">
                  <c:v>0.55000000000000004</c:v>
                </c:pt>
                <c:pt idx="1">
                  <c:v>7.5</c:v>
                </c:pt>
                <c:pt idx="2">
                  <c:v>2.82</c:v>
                </c:pt>
                <c:pt idx="3">
                  <c:v>0.52</c:v>
                </c:pt>
                <c:pt idx="4">
                  <c:v>8.6</c:v>
                </c:pt>
                <c:pt idx="5">
                  <c:v>14.6</c:v>
                </c:pt>
                <c:pt idx="6">
                  <c:v>8.3000000000000007</c:v>
                </c:pt>
                <c:pt idx="8">
                  <c:v>1.6</c:v>
                </c:pt>
                <c:pt idx="9">
                  <c:v>0.67</c:v>
                </c:pt>
                <c:pt idx="10">
                  <c:v>7.3</c:v>
                </c:pt>
                <c:pt idx="11">
                  <c:v>26.3</c:v>
                </c:pt>
                <c:pt idx="12">
                  <c:v>9.4</c:v>
                </c:pt>
                <c:pt idx="13">
                  <c:v>3.3</c:v>
                </c:pt>
                <c:pt idx="14">
                  <c:v>9</c:v>
                </c:pt>
                <c:pt idx="15">
                  <c:v>21.6</c:v>
                </c:pt>
                <c:pt idx="16">
                  <c:v>14.9</c:v>
                </c:pt>
                <c:pt idx="17">
                  <c:v>13.9</c:v>
                </c:pt>
                <c:pt idx="18">
                  <c:v>7.7</c:v>
                </c:pt>
                <c:pt idx="19">
                  <c:v>6.5</c:v>
                </c:pt>
                <c:pt idx="20">
                  <c:v>16.8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Data!$K$11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Data!$K$13:$K$33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Data!$L$11</c:f>
              <c:strCache>
                <c:ptCount val="1"/>
                <c:pt idx="0">
                  <c:v>Aragonite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Data!$L$13:$L$33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Data!$N$11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Data!$N$13:$N$33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Data!$M$11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Data!$M$13:$M$33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Data!$O$11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Data!$O$13:$O$33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2502</c:v>
                </c:pt>
                <c:pt idx="1">
                  <c:v>3400</c:v>
                </c:pt>
                <c:pt idx="2">
                  <c:v>4540</c:v>
                </c:pt>
                <c:pt idx="3">
                  <c:v>4700.5</c:v>
                </c:pt>
                <c:pt idx="4">
                  <c:v>4800</c:v>
                </c:pt>
                <c:pt idx="5">
                  <c:v>4992.5</c:v>
                </c:pt>
                <c:pt idx="6">
                  <c:v>5020</c:v>
                </c:pt>
                <c:pt idx="7">
                  <c:v>5059.5</c:v>
                </c:pt>
                <c:pt idx="8">
                  <c:v>5714.5</c:v>
                </c:pt>
                <c:pt idx="9">
                  <c:v>5750</c:v>
                </c:pt>
                <c:pt idx="10">
                  <c:v>6060</c:v>
                </c:pt>
                <c:pt idx="11">
                  <c:v>6308</c:v>
                </c:pt>
                <c:pt idx="12">
                  <c:v>6342.5</c:v>
                </c:pt>
                <c:pt idx="13">
                  <c:v>6369.5</c:v>
                </c:pt>
                <c:pt idx="14">
                  <c:v>6515</c:v>
                </c:pt>
                <c:pt idx="15">
                  <c:v>6745</c:v>
                </c:pt>
                <c:pt idx="16">
                  <c:v>6806.5</c:v>
                </c:pt>
                <c:pt idx="17">
                  <c:v>6905</c:v>
                </c:pt>
                <c:pt idx="18">
                  <c:v>7385</c:v>
                </c:pt>
                <c:pt idx="19">
                  <c:v>8195</c:v>
                </c:pt>
                <c:pt idx="20">
                  <c:v>8260.5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20"/>
        <c:minorUnit val="10"/>
      </c:valAx>
      <c:valAx>
        <c:axId val="219260800"/>
        <c:scaling>
          <c:orientation val="maxMin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utechenergy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40"/>
  <sheetViews>
    <sheetView showGridLines="0" view="pageBreakPreview" zoomScale="80" zoomScaleNormal="100" zoomScaleSheetLayoutView="80" workbookViewId="0">
      <selection activeCell="F30" sqref="F30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18"/>
    </row>
    <row r="2" spans="1:11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18"/>
    </row>
    <row r="3" spans="1:1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18"/>
    </row>
    <row r="4" spans="1:11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18"/>
    </row>
    <row r="5" spans="1:1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18"/>
    </row>
    <row r="6" spans="1:11" x14ac:dyDescent="0.25">
      <c r="A6" s="19"/>
      <c r="B6" s="20"/>
      <c r="C6" s="20"/>
      <c r="D6" s="20"/>
      <c r="E6" s="20"/>
      <c r="F6" s="20"/>
      <c r="G6" s="20"/>
      <c r="H6" s="20"/>
      <c r="I6" s="20"/>
      <c r="J6" s="20"/>
      <c r="K6" s="18"/>
    </row>
    <row r="7" spans="1:1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18"/>
    </row>
    <row r="8" spans="1:11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18"/>
    </row>
    <row r="9" spans="1:1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18"/>
    </row>
    <row r="10" spans="1:1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18"/>
    </row>
    <row r="11" spans="1:11" x14ac:dyDescent="0.25">
      <c r="A11" s="19"/>
      <c r="B11" s="20"/>
      <c r="C11" s="19"/>
      <c r="D11" s="21"/>
      <c r="E11" s="21"/>
      <c r="F11" s="21"/>
      <c r="G11" s="21"/>
      <c r="H11" s="21"/>
      <c r="I11" s="19"/>
      <c r="J11" s="20"/>
      <c r="K11" s="18"/>
    </row>
    <row r="12" spans="1:11" x14ac:dyDescent="0.25">
      <c r="A12" s="19"/>
      <c r="B12" s="20"/>
      <c r="C12" s="19"/>
      <c r="D12" s="21"/>
      <c r="E12" s="21"/>
      <c r="F12" s="21"/>
      <c r="G12" s="21"/>
      <c r="H12" s="21"/>
      <c r="I12" s="19"/>
      <c r="J12" s="20"/>
      <c r="K12" s="18"/>
    </row>
    <row r="13" spans="1:11" x14ac:dyDescent="0.25">
      <c r="A13" s="19"/>
      <c r="B13" s="20"/>
      <c r="C13" s="19"/>
      <c r="D13" s="21"/>
      <c r="E13" s="21"/>
      <c r="F13" s="21"/>
      <c r="G13" s="21"/>
      <c r="H13" s="21"/>
      <c r="I13" s="19"/>
      <c r="J13" s="20"/>
      <c r="K13" s="18"/>
    </row>
    <row r="14" spans="1:11" x14ac:dyDescent="0.25">
      <c r="A14" s="19"/>
      <c r="B14" s="20"/>
      <c r="C14" s="19"/>
      <c r="D14" s="21"/>
      <c r="E14" s="21"/>
      <c r="F14" s="21"/>
      <c r="G14" s="21"/>
      <c r="H14" s="21"/>
      <c r="I14" s="19"/>
      <c r="J14" s="20"/>
      <c r="K14" s="18"/>
    </row>
    <row r="15" spans="1:11" ht="31.5" x14ac:dyDescent="0.5">
      <c r="A15" s="19"/>
      <c r="B15" s="20"/>
      <c r="C15" s="19"/>
      <c r="D15" s="21"/>
      <c r="E15" s="21"/>
      <c r="F15" s="22" t="s">
        <v>18</v>
      </c>
      <c r="G15" s="21"/>
      <c r="H15" s="21"/>
      <c r="I15" s="19"/>
      <c r="J15" s="20"/>
      <c r="K15" s="18"/>
    </row>
    <row r="16" spans="1:11" x14ac:dyDescent="0.25">
      <c r="A16" s="19"/>
      <c r="B16" s="20"/>
      <c r="C16" s="19"/>
      <c r="D16" s="21"/>
      <c r="E16" s="21"/>
      <c r="F16" s="21"/>
      <c r="G16" s="21"/>
      <c r="H16" s="21"/>
      <c r="I16" s="19"/>
      <c r="J16" s="20"/>
      <c r="K16" s="18"/>
    </row>
    <row r="17" spans="1:11" ht="28.5" x14ac:dyDescent="0.45">
      <c r="A17" s="19"/>
      <c r="B17" s="20"/>
      <c r="C17" s="19"/>
      <c r="D17" s="21"/>
      <c r="E17" s="21"/>
      <c r="F17" s="23"/>
      <c r="G17" s="21"/>
      <c r="H17" s="21"/>
      <c r="I17" s="19"/>
      <c r="J17" s="20"/>
      <c r="K17" s="18"/>
    </row>
    <row r="18" spans="1:11" ht="28.5" x14ac:dyDescent="0.45">
      <c r="A18" s="19"/>
      <c r="B18" s="20"/>
      <c r="C18" s="19"/>
      <c r="D18" s="21"/>
      <c r="E18" s="21"/>
      <c r="F18" s="24" t="s">
        <v>4</v>
      </c>
      <c r="G18" s="21"/>
      <c r="H18" s="21"/>
      <c r="I18" s="19"/>
      <c r="J18" s="20"/>
      <c r="K18" s="18"/>
    </row>
    <row r="19" spans="1:11" ht="28.5" x14ac:dyDescent="0.45">
      <c r="A19" s="19"/>
      <c r="B19" s="20"/>
      <c r="C19" s="19"/>
      <c r="D19" s="21"/>
      <c r="E19" s="21"/>
      <c r="F19" s="23"/>
      <c r="G19" s="21"/>
      <c r="H19" s="21"/>
      <c r="I19" s="19"/>
      <c r="J19" s="20"/>
      <c r="K19" s="18"/>
    </row>
    <row r="20" spans="1:11" ht="28.5" x14ac:dyDescent="0.45">
      <c r="A20" s="19"/>
      <c r="B20" s="20"/>
      <c r="C20" s="19"/>
      <c r="D20" s="21"/>
      <c r="E20" s="21"/>
      <c r="F20" s="23"/>
      <c r="G20" s="21"/>
      <c r="H20" s="21"/>
      <c r="I20" s="19"/>
      <c r="J20" s="20"/>
      <c r="K20" s="18"/>
    </row>
    <row r="21" spans="1:11" ht="28.5" x14ac:dyDescent="0.45">
      <c r="A21" s="19"/>
      <c r="B21" s="20"/>
      <c r="C21" s="19"/>
      <c r="D21" s="21"/>
      <c r="E21" s="21"/>
      <c r="F21" s="23"/>
      <c r="G21" s="21"/>
      <c r="H21" s="21"/>
      <c r="I21" s="19"/>
      <c r="J21" s="20"/>
      <c r="K21" s="18"/>
    </row>
    <row r="22" spans="1:11" ht="18.75" x14ac:dyDescent="0.3">
      <c r="A22" s="19"/>
      <c r="B22" s="20"/>
      <c r="C22" s="19"/>
      <c r="D22" s="21"/>
      <c r="E22" s="21"/>
      <c r="F22" s="28" t="s">
        <v>5</v>
      </c>
      <c r="G22" s="21"/>
      <c r="H22" s="21"/>
      <c r="I22" s="19"/>
      <c r="J22" s="20"/>
      <c r="K22" s="18"/>
    </row>
    <row r="23" spans="1:11" ht="28.5" x14ac:dyDescent="0.45">
      <c r="A23" s="19"/>
      <c r="B23" s="20"/>
      <c r="C23" s="19"/>
      <c r="D23" s="21"/>
      <c r="E23" s="21"/>
      <c r="F23" s="23"/>
      <c r="G23" s="21"/>
      <c r="H23" s="21"/>
      <c r="I23" s="19"/>
      <c r="J23" s="20"/>
      <c r="K23" s="18"/>
    </row>
    <row r="24" spans="1:11" ht="21" x14ac:dyDescent="0.35">
      <c r="A24" s="19"/>
      <c r="B24" s="20"/>
      <c r="C24" s="19"/>
      <c r="D24" s="21"/>
      <c r="E24" s="21"/>
      <c r="F24" s="25" t="str">
        <f>Data!D3</f>
        <v>Hilcorp Energy</v>
      </c>
      <c r="G24" s="21"/>
      <c r="H24" s="21"/>
      <c r="I24" s="19"/>
      <c r="J24" s="20"/>
      <c r="K24" s="18"/>
    </row>
    <row r="25" spans="1:11" ht="21" x14ac:dyDescent="0.35">
      <c r="A25" s="19"/>
      <c r="B25" s="20"/>
      <c r="C25" s="19"/>
      <c r="D25" s="21"/>
      <c r="E25" s="21"/>
      <c r="F25" s="26" t="str">
        <f>Data!D4</f>
        <v>Iniskin Bay Association 1</v>
      </c>
      <c r="G25" s="21"/>
      <c r="H25" s="21"/>
      <c r="I25" s="19"/>
      <c r="J25" s="20"/>
      <c r="K25" s="18"/>
    </row>
    <row r="26" spans="1:11" ht="21" x14ac:dyDescent="0.35">
      <c r="A26" s="19"/>
      <c r="B26" s="20"/>
      <c r="C26" s="19"/>
      <c r="D26" s="21"/>
      <c r="E26" s="21"/>
      <c r="F26" s="26" t="str">
        <f>Data!D5</f>
        <v>Alaska</v>
      </c>
      <c r="G26" s="21"/>
      <c r="H26" s="21"/>
      <c r="I26" s="19"/>
      <c r="J26" s="20"/>
      <c r="K26" s="18"/>
    </row>
    <row r="27" spans="1:11" ht="21" x14ac:dyDescent="0.35">
      <c r="A27" s="19"/>
      <c r="B27" s="20"/>
      <c r="C27" s="19"/>
      <c r="D27" s="21"/>
      <c r="E27" s="21"/>
      <c r="F27" s="26"/>
      <c r="G27" s="21"/>
      <c r="H27" s="21"/>
      <c r="I27" s="19"/>
      <c r="J27" s="20"/>
      <c r="K27" s="18"/>
    </row>
    <row r="28" spans="1:11" ht="21" x14ac:dyDescent="0.35">
      <c r="A28" s="19"/>
      <c r="B28" s="20"/>
      <c r="C28" s="19"/>
      <c r="D28" s="21"/>
      <c r="E28" s="21"/>
      <c r="F28" s="26"/>
      <c r="G28" s="21"/>
      <c r="H28" s="21"/>
      <c r="I28" s="19"/>
      <c r="J28" s="20"/>
      <c r="K28" s="18"/>
    </row>
    <row r="29" spans="1:11" ht="21" x14ac:dyDescent="0.35">
      <c r="A29" s="19"/>
      <c r="B29" s="20"/>
      <c r="C29" s="19"/>
      <c r="D29" s="21"/>
      <c r="E29" s="21"/>
      <c r="F29" s="27" t="str">
        <f>CONCATENATE("Project #",Data!D7)</f>
        <v>Project #28148</v>
      </c>
      <c r="G29" s="21"/>
      <c r="H29" s="21"/>
      <c r="I29" s="19"/>
      <c r="J29" s="20"/>
      <c r="K29" s="18"/>
    </row>
    <row r="30" spans="1:11" ht="21" x14ac:dyDescent="0.35">
      <c r="A30" s="19"/>
      <c r="B30" s="20"/>
      <c r="C30" s="19"/>
      <c r="D30" s="21"/>
      <c r="E30" s="21"/>
      <c r="F30" s="34">
        <f>Data!D8</f>
        <v>44158</v>
      </c>
      <c r="G30" s="21"/>
      <c r="H30" s="21"/>
      <c r="I30" s="19"/>
      <c r="J30" s="20"/>
      <c r="K30" s="18"/>
    </row>
    <row r="31" spans="1:11" ht="21" x14ac:dyDescent="0.35">
      <c r="A31" s="19"/>
      <c r="B31" s="20"/>
      <c r="C31" s="19"/>
      <c r="D31" s="21"/>
      <c r="E31" s="21"/>
      <c r="F31" s="34"/>
      <c r="G31" s="21"/>
      <c r="H31" s="21"/>
      <c r="I31" s="19"/>
      <c r="J31" s="20"/>
      <c r="K31" s="18"/>
    </row>
    <row r="32" spans="1:11" ht="21" x14ac:dyDescent="0.35">
      <c r="A32" s="19"/>
      <c r="B32" s="20"/>
      <c r="C32" s="19"/>
      <c r="D32" s="21"/>
      <c r="E32" s="21"/>
      <c r="F32" s="34"/>
      <c r="G32" s="21"/>
      <c r="H32" s="21"/>
      <c r="I32" s="19"/>
      <c r="J32" s="20"/>
      <c r="K32" s="18"/>
    </row>
    <row r="33" spans="1:11" ht="21" x14ac:dyDescent="0.35">
      <c r="A33" s="19"/>
      <c r="B33" s="20"/>
      <c r="C33" s="19"/>
      <c r="D33" s="21"/>
      <c r="E33" s="21"/>
      <c r="F33" s="34"/>
      <c r="G33" s="21"/>
      <c r="H33" s="21"/>
      <c r="I33" s="19"/>
      <c r="J33" s="20"/>
      <c r="K33" s="18"/>
    </row>
    <row r="34" spans="1:11" x14ac:dyDescent="0.25">
      <c r="A34" s="19"/>
      <c r="B34" s="20"/>
      <c r="C34" s="19"/>
      <c r="D34" s="21"/>
      <c r="E34" s="21"/>
      <c r="F34" s="21"/>
      <c r="G34" s="21"/>
      <c r="H34" s="21"/>
      <c r="I34" s="19"/>
      <c r="J34" s="20"/>
      <c r="K34" s="18"/>
    </row>
    <row r="35" spans="1:11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18"/>
    </row>
    <row r="36" spans="1:11" x14ac:dyDescent="0.25">
      <c r="A36" s="19"/>
      <c r="B36" s="20"/>
      <c r="C36" s="20" t="s">
        <v>117</v>
      </c>
      <c r="D36" s="20"/>
      <c r="E36" s="20"/>
      <c r="G36" s="20"/>
      <c r="H36" s="20"/>
      <c r="I36" s="124" t="s">
        <v>16</v>
      </c>
      <c r="J36" s="20"/>
      <c r="K36" s="18"/>
    </row>
    <row r="37" spans="1:11" x14ac:dyDescent="0.25">
      <c r="A37" s="46"/>
      <c r="B37" s="20"/>
      <c r="C37" s="20" t="s">
        <v>118</v>
      </c>
      <c r="D37" s="20"/>
      <c r="E37" s="20"/>
      <c r="G37" s="20"/>
      <c r="H37" s="20"/>
      <c r="I37" s="47" t="s">
        <v>17</v>
      </c>
      <c r="J37" s="20"/>
      <c r="K37" s="18"/>
    </row>
    <row r="38" spans="1:11" x14ac:dyDescent="0.25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18"/>
    </row>
    <row r="39" spans="1:11" x14ac:dyDescent="0.25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18"/>
    </row>
    <row r="40" spans="1:11" x14ac:dyDescent="0.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18"/>
    </row>
  </sheetData>
  <hyperlinks>
    <hyperlink ref="I36" r:id="rId1" xr:uid="{90E07527-8D6A-4B14-BD15-7E0419D36C91}"/>
  </hyperlinks>
  <pageMargins left="0.7" right="0.7" top="0.75" bottom="0.75" header="0.3" footer="0.3"/>
  <pageSetup scale="71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4" t="str">
        <f>Data!D3</f>
        <v>Hilcorp Energy</v>
      </c>
    </row>
    <row r="4" spans="2:30" x14ac:dyDescent="0.25">
      <c r="B4" t="s">
        <v>69</v>
      </c>
      <c r="D4" s="4" t="str">
        <f>Data!D4</f>
        <v>Iniskin Bay Association 1</v>
      </c>
    </row>
    <row r="5" spans="2:30" x14ac:dyDescent="0.25">
      <c r="B5" t="s">
        <v>6</v>
      </c>
      <c r="D5" s="4" t="str">
        <f>Data!D5</f>
        <v>Alaska</v>
      </c>
    </row>
    <row r="6" spans="2:30" x14ac:dyDescent="0.25">
      <c r="B6" t="s">
        <v>7</v>
      </c>
      <c r="D6" s="4" t="str">
        <f>Data!D6</f>
        <v>50-121-10007</v>
      </c>
    </row>
    <row r="7" spans="2:30" x14ac:dyDescent="0.25">
      <c r="B7" t="s">
        <v>8</v>
      </c>
      <c r="D7" s="4">
        <f>Data!D7</f>
        <v>28148</v>
      </c>
    </row>
    <row r="8" spans="2:30" x14ac:dyDescent="0.25">
      <c r="B8" t="s">
        <v>9</v>
      </c>
      <c r="D8" s="105">
        <f>Data!D8</f>
        <v>44158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29" t="s">
        <v>19</v>
      </c>
    </row>
    <row r="14" spans="2:30" x14ac:dyDescent="0.25">
      <c r="B14" s="3" t="s">
        <v>20</v>
      </c>
    </row>
    <row r="15" spans="2:30" x14ac:dyDescent="0.25">
      <c r="B15" s="3"/>
    </row>
    <row r="16" spans="2:30" x14ac:dyDescent="0.25">
      <c r="B16" s="30" t="s">
        <v>11</v>
      </c>
    </row>
    <row r="17" spans="2:3" x14ac:dyDescent="0.25">
      <c r="B17" s="30"/>
    </row>
    <row r="18" spans="2:3" x14ac:dyDescent="0.25">
      <c r="B18" s="30" t="s">
        <v>21</v>
      </c>
    </row>
    <row r="19" spans="2:3" x14ac:dyDescent="0.25">
      <c r="B19" s="30"/>
    </row>
    <row r="20" spans="2:3" x14ac:dyDescent="0.25">
      <c r="B20" s="30" t="s">
        <v>22</v>
      </c>
    </row>
    <row r="21" spans="2:3" x14ac:dyDescent="0.25">
      <c r="B21" s="30"/>
    </row>
    <row r="22" spans="2:3" x14ac:dyDescent="0.25">
      <c r="B22" s="30" t="s">
        <v>23</v>
      </c>
    </row>
    <row r="23" spans="2:3" x14ac:dyDescent="0.25">
      <c r="B23" s="30"/>
    </row>
    <row r="24" spans="2:3" x14ac:dyDescent="0.25">
      <c r="B24" s="30" t="s">
        <v>66</v>
      </c>
    </row>
    <row r="25" spans="2:3" x14ac:dyDescent="0.25">
      <c r="B25" s="30"/>
    </row>
    <row r="26" spans="2:3" x14ac:dyDescent="0.25">
      <c r="B26" s="30" t="s">
        <v>29</v>
      </c>
    </row>
    <row r="27" spans="2:3" x14ac:dyDescent="0.25">
      <c r="B27" s="30"/>
      <c r="C27" t="s">
        <v>24</v>
      </c>
    </row>
    <row r="28" spans="2:3" x14ac:dyDescent="0.25">
      <c r="B28" s="30"/>
      <c r="C28" t="s">
        <v>25</v>
      </c>
    </row>
    <row r="29" spans="2:3" x14ac:dyDescent="0.25">
      <c r="B29" s="30"/>
    </row>
    <row r="30" spans="2:3" x14ac:dyDescent="0.25">
      <c r="B30" s="30" t="s">
        <v>26</v>
      </c>
    </row>
    <row r="31" spans="2:3" x14ac:dyDescent="0.25">
      <c r="B31" s="30"/>
      <c r="C31" t="s">
        <v>27</v>
      </c>
    </row>
    <row r="32" spans="2:3" x14ac:dyDescent="0.25">
      <c r="B32" s="30"/>
      <c r="C32" t="s">
        <v>28</v>
      </c>
    </row>
    <row r="34" spans="2:3" x14ac:dyDescent="0.25">
      <c r="B34" s="3" t="s">
        <v>108</v>
      </c>
    </row>
    <row r="35" spans="2:3" x14ac:dyDescent="0.25">
      <c r="B35" s="3"/>
    </row>
    <row r="36" spans="2:3" x14ac:dyDescent="0.25">
      <c r="B36" s="29" t="s">
        <v>109</v>
      </c>
    </row>
    <row r="37" spans="2:3" x14ac:dyDescent="0.25">
      <c r="B37" s="29"/>
      <c r="C37" t="s">
        <v>110</v>
      </c>
    </row>
    <row r="38" spans="2:3" x14ac:dyDescent="0.25">
      <c r="B38" s="29"/>
      <c r="C38" t="s">
        <v>111</v>
      </c>
    </row>
    <row r="40" spans="2:3" x14ac:dyDescent="0.25">
      <c r="B40" s="29" t="s">
        <v>112</v>
      </c>
    </row>
    <row r="41" spans="2:3" x14ac:dyDescent="0.25">
      <c r="B41" s="29"/>
    </row>
    <row r="42" spans="2:3" x14ac:dyDescent="0.25">
      <c r="B42" s="29" t="s">
        <v>113</v>
      </c>
    </row>
    <row r="43" spans="2:3" x14ac:dyDescent="0.25">
      <c r="B43" s="29"/>
    </row>
    <row r="44" spans="2:3" x14ac:dyDescent="0.25">
      <c r="B44" s="29" t="s">
        <v>114</v>
      </c>
    </row>
    <row r="45" spans="2:3" x14ac:dyDescent="0.25">
      <c r="B45" s="29"/>
    </row>
    <row r="46" spans="2:3" x14ac:dyDescent="0.25">
      <c r="B46" s="29" t="s">
        <v>115</v>
      </c>
    </row>
    <row r="47" spans="2:3" x14ac:dyDescent="0.25">
      <c r="B47" s="29"/>
      <c r="C47" t="s">
        <v>116</v>
      </c>
    </row>
    <row r="49" spans="2:2" x14ac:dyDescent="0.25">
      <c r="B49" s="35" t="s">
        <v>12</v>
      </c>
    </row>
    <row r="50" spans="2:2" x14ac:dyDescent="0.25">
      <c r="B50" s="35"/>
    </row>
    <row r="51" spans="2:2" x14ac:dyDescent="0.25">
      <c r="B51" s="31" t="s">
        <v>30</v>
      </c>
    </row>
    <row r="52" spans="2:2" x14ac:dyDescent="0.25">
      <c r="B52" s="31" t="s">
        <v>31</v>
      </c>
    </row>
    <row r="53" spans="2:2" x14ac:dyDescent="0.25">
      <c r="B53" s="31" t="s">
        <v>32</v>
      </c>
    </row>
    <row r="54" spans="2:2" x14ac:dyDescent="0.25">
      <c r="B54" s="31" t="s">
        <v>33</v>
      </c>
    </row>
    <row r="55" spans="2:2" x14ac:dyDescent="0.25">
      <c r="B55" s="31" t="s">
        <v>34</v>
      </c>
    </row>
    <row r="56" spans="2:2" x14ac:dyDescent="0.25">
      <c r="B56" s="31" t="s">
        <v>35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AL62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33" width="12.7109375" customWidth="1"/>
    <col min="34" max="34" width="1.7109375" customWidth="1"/>
    <col min="35" max="44" width="12.7109375" customWidth="1"/>
  </cols>
  <sheetData>
    <row r="1" spans="2:38" ht="55.5" customHeight="1" x14ac:dyDescent="0.25">
      <c r="B1" s="120" t="s">
        <v>18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</row>
    <row r="2" spans="2:38" x14ac:dyDescent="0.25">
      <c r="B2" s="3" t="s">
        <v>13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8"/>
    </row>
    <row r="3" spans="2:38" x14ac:dyDescent="0.25">
      <c r="B3" t="s">
        <v>1</v>
      </c>
      <c r="D3" s="4" t="s">
        <v>98</v>
      </c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37"/>
    </row>
    <row r="4" spans="2:38" x14ac:dyDescent="0.25">
      <c r="B4" t="s">
        <v>69</v>
      </c>
      <c r="D4" s="4" t="s">
        <v>99</v>
      </c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37"/>
    </row>
    <row r="5" spans="2:38" x14ac:dyDescent="0.25">
      <c r="B5" t="s">
        <v>6</v>
      </c>
      <c r="D5" s="32" t="s">
        <v>71</v>
      </c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37"/>
    </row>
    <row r="6" spans="2:38" x14ac:dyDescent="0.25">
      <c r="B6" t="s">
        <v>7</v>
      </c>
      <c r="D6" s="32" t="s">
        <v>97</v>
      </c>
      <c r="E6" s="5"/>
      <c r="F6" s="5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37"/>
    </row>
    <row r="7" spans="2:38" x14ac:dyDescent="0.25">
      <c r="B7" t="s">
        <v>8</v>
      </c>
      <c r="D7" s="32">
        <v>28148</v>
      </c>
      <c r="E7" s="39"/>
      <c r="F7" s="39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37"/>
    </row>
    <row r="8" spans="2:38" x14ac:dyDescent="0.25">
      <c r="B8" t="s">
        <v>9</v>
      </c>
      <c r="D8" s="33">
        <f>DATE(2020,11,23)</f>
        <v>44158</v>
      </c>
      <c r="E8" s="39"/>
      <c r="F8" s="39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37"/>
    </row>
    <row r="9" spans="2:38" ht="15.75" thickBot="1" x14ac:dyDescent="0.3"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2:38" ht="15.75" thickBot="1" x14ac:dyDescent="0.3">
      <c r="B10" s="122" t="s">
        <v>0</v>
      </c>
      <c r="C10" s="121"/>
      <c r="D10" s="121"/>
      <c r="E10" s="121"/>
      <c r="F10" s="123"/>
      <c r="G10" s="122" t="s">
        <v>51</v>
      </c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3"/>
      <c r="AH10" s="9"/>
    </row>
    <row r="11" spans="2:38" ht="45" customHeight="1" x14ac:dyDescent="0.25">
      <c r="B11" s="10" t="s">
        <v>68</v>
      </c>
      <c r="C11" s="11" t="s">
        <v>2</v>
      </c>
      <c r="D11" s="11" t="s">
        <v>100</v>
      </c>
      <c r="E11" s="106" t="s">
        <v>14</v>
      </c>
      <c r="F11" s="62" t="s">
        <v>15</v>
      </c>
      <c r="G11" s="60" t="s">
        <v>36</v>
      </c>
      <c r="H11" s="56" t="s">
        <v>37</v>
      </c>
      <c r="I11" s="62" t="s">
        <v>38</v>
      </c>
      <c r="J11" s="56" t="s">
        <v>39</v>
      </c>
      <c r="K11" s="84" t="s">
        <v>101</v>
      </c>
      <c r="L11" s="57" t="s">
        <v>102</v>
      </c>
      <c r="M11" s="57" t="s">
        <v>40</v>
      </c>
      <c r="N11" s="57" t="s">
        <v>61</v>
      </c>
      <c r="O11" s="80" t="s">
        <v>63</v>
      </c>
      <c r="P11" s="62" t="s">
        <v>41</v>
      </c>
      <c r="Q11" s="56" t="s">
        <v>42</v>
      </c>
      <c r="R11" s="84" t="s">
        <v>64</v>
      </c>
      <c r="S11" s="57" t="s">
        <v>94</v>
      </c>
      <c r="T11" s="80" t="s">
        <v>80</v>
      </c>
      <c r="U11" s="57" t="s">
        <v>95</v>
      </c>
      <c r="V11" s="62" t="s">
        <v>96</v>
      </c>
      <c r="W11" s="56" t="s">
        <v>43</v>
      </c>
      <c r="X11" s="57" t="s">
        <v>44</v>
      </c>
      <c r="Y11" s="57" t="s">
        <v>45</v>
      </c>
      <c r="Z11" s="110" t="s">
        <v>103</v>
      </c>
      <c r="AA11" s="110" t="s">
        <v>104</v>
      </c>
      <c r="AB11" s="110" t="s">
        <v>105</v>
      </c>
      <c r="AC11" s="110" t="s">
        <v>106</v>
      </c>
      <c r="AD11" s="110" t="s">
        <v>107</v>
      </c>
      <c r="AE11" s="62" t="s">
        <v>46</v>
      </c>
      <c r="AF11" s="60" t="s">
        <v>47</v>
      </c>
      <c r="AG11" s="71" t="s">
        <v>48</v>
      </c>
      <c r="AH11" s="12"/>
    </row>
    <row r="12" spans="2:38" ht="15.75" thickBot="1" x14ac:dyDescent="0.3">
      <c r="B12" s="13"/>
      <c r="C12" s="14"/>
      <c r="D12" s="14" t="s">
        <v>3</v>
      </c>
      <c r="E12" s="81" t="s">
        <v>3</v>
      </c>
      <c r="F12" s="15" t="s">
        <v>3</v>
      </c>
      <c r="G12" s="61" t="s">
        <v>50</v>
      </c>
      <c r="H12" s="13" t="s">
        <v>50</v>
      </c>
      <c r="I12" s="15" t="s">
        <v>50</v>
      </c>
      <c r="J12" s="13" t="s">
        <v>50</v>
      </c>
      <c r="K12" s="85" t="s">
        <v>62</v>
      </c>
      <c r="L12" s="14" t="s">
        <v>50</v>
      </c>
      <c r="M12" s="14" t="s">
        <v>50</v>
      </c>
      <c r="N12" s="14" t="s">
        <v>50</v>
      </c>
      <c r="O12" s="81" t="s">
        <v>50</v>
      </c>
      <c r="P12" s="15" t="s">
        <v>50</v>
      </c>
      <c r="Q12" s="13" t="s">
        <v>50</v>
      </c>
      <c r="R12" s="85" t="s">
        <v>50</v>
      </c>
      <c r="S12" s="14" t="s">
        <v>50</v>
      </c>
      <c r="T12" s="81" t="s">
        <v>50</v>
      </c>
      <c r="U12" s="14" t="s">
        <v>50</v>
      </c>
      <c r="V12" s="15" t="s">
        <v>50</v>
      </c>
      <c r="W12" s="13" t="s">
        <v>50</v>
      </c>
      <c r="X12" s="14" t="s">
        <v>50</v>
      </c>
      <c r="Y12" s="14" t="s">
        <v>50</v>
      </c>
      <c r="Z12" s="14" t="s">
        <v>50</v>
      </c>
      <c r="AA12" s="14" t="s">
        <v>50</v>
      </c>
      <c r="AB12" s="14" t="s">
        <v>50</v>
      </c>
      <c r="AC12" s="14" t="s">
        <v>50</v>
      </c>
      <c r="AD12" s="14" t="s">
        <v>50</v>
      </c>
      <c r="AE12" s="15" t="s">
        <v>50</v>
      </c>
      <c r="AF12" s="61" t="s">
        <v>50</v>
      </c>
      <c r="AG12" s="72" t="s">
        <v>49</v>
      </c>
      <c r="AH12" s="16"/>
    </row>
    <row r="13" spans="2:38" x14ac:dyDescent="0.25">
      <c r="B13" s="7" t="s">
        <v>70</v>
      </c>
      <c r="C13" s="94" t="s">
        <v>72</v>
      </c>
      <c r="D13" s="17">
        <f t="shared" ref="D13:D33" si="0">AVERAGE(E13:F13)</f>
        <v>2502</v>
      </c>
      <c r="E13" s="107">
        <v>2501</v>
      </c>
      <c r="F13" s="8">
        <v>2503</v>
      </c>
      <c r="G13" s="92">
        <v>25.8</v>
      </c>
      <c r="H13" s="40"/>
      <c r="I13" s="96">
        <v>28.7</v>
      </c>
      <c r="J13" s="93">
        <v>0.55000000000000004</v>
      </c>
      <c r="K13" s="86"/>
      <c r="L13" s="86"/>
      <c r="M13" s="58"/>
      <c r="N13" s="58"/>
      <c r="O13" s="82"/>
      <c r="P13" s="63">
        <f t="shared" ref="P13:P19" si="1">SUM(J13+L13+M13+N13)</f>
        <v>0.55000000000000004</v>
      </c>
      <c r="Q13" s="40">
        <v>1.75</v>
      </c>
      <c r="R13" s="86"/>
      <c r="S13" s="58"/>
      <c r="T13" s="82"/>
      <c r="U13" s="102">
        <v>2.37</v>
      </c>
      <c r="V13" s="101"/>
      <c r="W13" s="112">
        <v>2.2032000000000003</v>
      </c>
      <c r="X13" s="113">
        <v>6.4055999999999997</v>
      </c>
      <c r="Y13" s="113">
        <v>2.4072</v>
      </c>
      <c r="Z13" s="113">
        <v>26.968799999999995</v>
      </c>
      <c r="AA13" s="113">
        <v>2.8151999999999999</v>
      </c>
      <c r="AB13" s="113"/>
      <c r="AC13" s="113"/>
      <c r="AD13" s="113"/>
      <c r="AE13" s="96">
        <v>40.799999999999997</v>
      </c>
      <c r="AF13" s="73">
        <f>ABS(SUM(AE13+S13+Q13+P13+I13+H13+G13+R13+T13+U13))</f>
        <v>99.97</v>
      </c>
      <c r="AG13" s="75">
        <v>2.7230150900000001</v>
      </c>
      <c r="AJ13" s="119"/>
      <c r="AK13" s="119"/>
      <c r="AL13" s="119"/>
    </row>
    <row r="14" spans="2:38" x14ac:dyDescent="0.25">
      <c r="B14" s="7" t="s">
        <v>70</v>
      </c>
      <c r="C14" s="78" t="s">
        <v>93</v>
      </c>
      <c r="D14" s="17">
        <f t="shared" si="0"/>
        <v>3400</v>
      </c>
      <c r="E14" s="107">
        <v>3400</v>
      </c>
      <c r="F14" s="8">
        <v>3400</v>
      </c>
      <c r="G14" s="49">
        <v>23.7</v>
      </c>
      <c r="H14" s="40"/>
      <c r="I14" s="63">
        <v>31.6</v>
      </c>
      <c r="J14" s="40">
        <v>7.5</v>
      </c>
      <c r="K14" s="86"/>
      <c r="L14" s="86"/>
      <c r="M14" s="58"/>
      <c r="N14" s="58"/>
      <c r="O14" s="82"/>
      <c r="P14" s="63">
        <f t="shared" si="1"/>
        <v>7.5</v>
      </c>
      <c r="Q14" s="40">
        <v>0.41</v>
      </c>
      <c r="R14" s="86"/>
      <c r="S14" s="58"/>
      <c r="T14" s="82"/>
      <c r="U14" s="82">
        <v>1.5</v>
      </c>
      <c r="V14" s="63">
        <v>2.2999999999999998</v>
      </c>
      <c r="W14" s="114">
        <v>3.5640000000000005</v>
      </c>
      <c r="X14" s="115">
        <v>5.7749999999999995</v>
      </c>
      <c r="Y14" s="115">
        <v>1.881</v>
      </c>
      <c r="Z14" s="115">
        <v>17.292000000000002</v>
      </c>
      <c r="AA14" s="115">
        <v>4.4880000000000004</v>
      </c>
      <c r="AB14" s="115"/>
      <c r="AC14" s="115"/>
      <c r="AD14" s="115"/>
      <c r="AE14" s="63">
        <v>33</v>
      </c>
      <c r="AF14" s="73">
        <f>ABS(SUM(AE14+S14+Q14+P14+I14+H14+G14+R14+T14+U14+V14))</f>
        <v>100.00999999999999</v>
      </c>
      <c r="AG14" s="75">
        <v>2.6738965000000001</v>
      </c>
      <c r="AJ14" s="111"/>
      <c r="AK14" s="88"/>
      <c r="AL14" s="88"/>
    </row>
    <row r="15" spans="2:38" x14ac:dyDescent="0.25">
      <c r="B15" s="7" t="s">
        <v>70</v>
      </c>
      <c r="C15" s="78" t="s">
        <v>83</v>
      </c>
      <c r="D15" s="17">
        <f t="shared" si="0"/>
        <v>4540</v>
      </c>
      <c r="E15" s="107">
        <v>4540</v>
      </c>
      <c r="F15" s="8">
        <v>4540</v>
      </c>
      <c r="G15" s="92">
        <v>37.6</v>
      </c>
      <c r="H15" s="40"/>
      <c r="I15" s="63">
        <v>29.4</v>
      </c>
      <c r="J15" s="40">
        <v>2.82</v>
      </c>
      <c r="K15" s="86"/>
      <c r="L15" s="86"/>
      <c r="M15" s="58"/>
      <c r="N15" s="58"/>
      <c r="O15" s="82"/>
      <c r="P15" s="63">
        <f t="shared" si="1"/>
        <v>2.82</v>
      </c>
      <c r="Q15" s="40">
        <v>1.55</v>
      </c>
      <c r="R15" s="86"/>
      <c r="S15" s="58"/>
      <c r="T15" s="82">
        <v>3.3</v>
      </c>
      <c r="U15" s="82">
        <v>2.15</v>
      </c>
      <c r="V15" s="63"/>
      <c r="W15" s="114">
        <v>4.0722499999999995</v>
      </c>
      <c r="X15" s="115">
        <v>4.7005399999999993</v>
      </c>
      <c r="Y15" s="115">
        <v>2.1175699999999997</v>
      </c>
      <c r="Z15" s="115">
        <v>8.6331699999999998</v>
      </c>
      <c r="AA15" s="115">
        <v>3.74647</v>
      </c>
      <c r="AB15" s="115"/>
      <c r="AC15" s="115"/>
      <c r="AD15" s="115"/>
      <c r="AE15" s="63">
        <v>23.27</v>
      </c>
      <c r="AF15" s="73">
        <f>ABS(SUM(AE15+S15+Q15+P15+I15+H15+G15+R15+T15+U15))</f>
        <v>100.09</v>
      </c>
      <c r="AG15" s="75">
        <v>2.7050501499999995</v>
      </c>
      <c r="AJ15" s="111"/>
      <c r="AK15" s="88"/>
      <c r="AL15" s="88"/>
    </row>
    <row r="16" spans="2:38" x14ac:dyDescent="0.25">
      <c r="B16" s="7" t="s">
        <v>70</v>
      </c>
      <c r="C16" s="78" t="s">
        <v>73</v>
      </c>
      <c r="D16" s="17">
        <f t="shared" si="0"/>
        <v>4700.5</v>
      </c>
      <c r="E16" s="107">
        <v>4695</v>
      </c>
      <c r="F16" s="8">
        <v>4706</v>
      </c>
      <c r="G16" s="92">
        <v>39.200000000000003</v>
      </c>
      <c r="H16" s="40"/>
      <c r="I16" s="63">
        <v>16.600000000000001</v>
      </c>
      <c r="J16" s="40">
        <v>0.52</v>
      </c>
      <c r="K16" s="86"/>
      <c r="L16" s="86"/>
      <c r="M16" s="58"/>
      <c r="N16" s="58"/>
      <c r="O16" s="82"/>
      <c r="P16" s="63">
        <f t="shared" si="1"/>
        <v>0.52</v>
      </c>
      <c r="Q16" s="40">
        <v>2.8</v>
      </c>
      <c r="R16" s="86"/>
      <c r="S16" s="58"/>
      <c r="T16" s="82"/>
      <c r="U16" s="82">
        <v>1.74</v>
      </c>
      <c r="V16" s="63"/>
      <c r="W16" s="114">
        <v>9.9972999999999992</v>
      </c>
      <c r="X16" s="115">
        <v>5.0180999999999996</v>
      </c>
      <c r="Y16" s="115">
        <v>3.9677999999999995</v>
      </c>
      <c r="Z16" s="115">
        <v>13.6539</v>
      </c>
      <c r="AA16" s="115">
        <v>6.2629000000000001</v>
      </c>
      <c r="AB16" s="115"/>
      <c r="AC16" s="115"/>
      <c r="AD16" s="115"/>
      <c r="AE16" s="63">
        <v>38.9</v>
      </c>
      <c r="AF16" s="73">
        <f>ABS(SUM(AE16+S16+Q16+P16+I16+H16+G16+R16+T16+U16))</f>
        <v>99.76</v>
      </c>
      <c r="AG16" s="75">
        <v>2.7363411800000002</v>
      </c>
      <c r="AJ16" s="111"/>
      <c r="AK16" s="88"/>
      <c r="AL16" s="88"/>
    </row>
    <row r="17" spans="2:38" x14ac:dyDescent="0.25">
      <c r="B17" s="7" t="s">
        <v>70</v>
      </c>
      <c r="C17" s="78" t="s">
        <v>87</v>
      </c>
      <c r="D17" s="17">
        <f t="shared" si="0"/>
        <v>4800</v>
      </c>
      <c r="E17" s="107">
        <v>4800</v>
      </c>
      <c r="F17" s="8">
        <v>4800</v>
      </c>
      <c r="G17" s="49">
        <v>31.8</v>
      </c>
      <c r="H17" s="93"/>
      <c r="I17" s="63">
        <v>24.9</v>
      </c>
      <c r="J17" s="40">
        <v>8.6</v>
      </c>
      <c r="K17" s="86"/>
      <c r="L17" s="86"/>
      <c r="M17" s="58"/>
      <c r="N17" s="58"/>
      <c r="O17" s="82"/>
      <c r="P17" s="63">
        <f t="shared" si="1"/>
        <v>8.6</v>
      </c>
      <c r="Q17" s="40">
        <v>1.38</v>
      </c>
      <c r="R17" s="86"/>
      <c r="S17" s="58">
        <v>1.8</v>
      </c>
      <c r="T17" s="82">
        <v>1.69</v>
      </c>
      <c r="U17" s="82">
        <v>1.71</v>
      </c>
      <c r="V17" s="63"/>
      <c r="W17" s="114">
        <v>5.9853000000000005</v>
      </c>
      <c r="X17" s="115">
        <v>4.6083999999999996</v>
      </c>
      <c r="Y17" s="115">
        <v>2.6133000000000006</v>
      </c>
      <c r="Z17" s="115">
        <v>9.6944999999999997</v>
      </c>
      <c r="AA17" s="115">
        <v>5.1985000000000001</v>
      </c>
      <c r="AB17" s="115"/>
      <c r="AC17" s="115"/>
      <c r="AD17" s="115"/>
      <c r="AE17" s="63">
        <v>28.1</v>
      </c>
      <c r="AF17" s="73">
        <f>ABS(SUM(AE17+S17+Q17+P17+I17+H17+G17+R17+T17+U17))</f>
        <v>99.97999999999999</v>
      </c>
      <c r="AG17" s="75">
        <v>2.7091335500000002</v>
      </c>
      <c r="AJ17" s="111"/>
      <c r="AK17" s="88"/>
      <c r="AL17" s="88"/>
    </row>
    <row r="18" spans="2:38" x14ac:dyDescent="0.25">
      <c r="B18" s="7" t="s">
        <v>70</v>
      </c>
      <c r="C18" s="78" t="s">
        <v>74</v>
      </c>
      <c r="D18" s="17">
        <f t="shared" si="0"/>
        <v>4992.5</v>
      </c>
      <c r="E18" s="107">
        <v>4985</v>
      </c>
      <c r="F18" s="8">
        <v>5000</v>
      </c>
      <c r="G18" s="49">
        <v>35</v>
      </c>
      <c r="H18" s="93"/>
      <c r="I18" s="63">
        <v>26.6</v>
      </c>
      <c r="J18" s="40">
        <v>14.6</v>
      </c>
      <c r="K18" s="86"/>
      <c r="L18" s="86"/>
      <c r="M18" s="95"/>
      <c r="N18" s="58"/>
      <c r="O18" s="82"/>
      <c r="P18" s="63">
        <f t="shared" si="1"/>
        <v>14.6</v>
      </c>
      <c r="Q18" s="93">
        <v>2.0699999999999998</v>
      </c>
      <c r="R18" s="86"/>
      <c r="S18" s="58"/>
      <c r="T18" s="82">
        <v>1.85</v>
      </c>
      <c r="U18" s="82">
        <v>2.7</v>
      </c>
      <c r="V18" s="63"/>
      <c r="W18" s="114">
        <v>3.1486000000000001</v>
      </c>
      <c r="X18" s="115">
        <v>2.9583000000000004</v>
      </c>
      <c r="Y18" s="115">
        <v>1.9376</v>
      </c>
      <c r="Z18" s="115">
        <v>6.7297000000000002</v>
      </c>
      <c r="AA18" s="115">
        <v>2.5257999999999998</v>
      </c>
      <c r="AB18" s="115"/>
      <c r="AC18" s="115"/>
      <c r="AD18" s="115"/>
      <c r="AE18" s="63">
        <v>17.3</v>
      </c>
      <c r="AF18" s="73">
        <f>ABS(SUM(AE18+S18+Q18+P18+I18+H18+G18+R18+T18+U18))</f>
        <v>100.11999999999999</v>
      </c>
      <c r="AG18" s="75">
        <v>2.7364571</v>
      </c>
      <c r="AJ18" s="111"/>
      <c r="AK18" s="88"/>
      <c r="AL18" s="88"/>
    </row>
    <row r="19" spans="2:38" x14ac:dyDescent="0.25">
      <c r="B19" s="7" t="s">
        <v>70</v>
      </c>
      <c r="C19" s="78" t="s">
        <v>86</v>
      </c>
      <c r="D19" s="17">
        <f t="shared" si="0"/>
        <v>5020</v>
      </c>
      <c r="E19" s="107">
        <v>5020</v>
      </c>
      <c r="F19" s="8">
        <v>5020</v>
      </c>
      <c r="G19" s="49">
        <v>29.5</v>
      </c>
      <c r="H19" s="40"/>
      <c r="I19" s="63">
        <v>23.8</v>
      </c>
      <c r="J19" s="40">
        <v>8.3000000000000007</v>
      </c>
      <c r="K19" s="86"/>
      <c r="L19" s="86"/>
      <c r="M19" s="58"/>
      <c r="N19" s="58"/>
      <c r="O19" s="82"/>
      <c r="P19" s="63">
        <f t="shared" si="1"/>
        <v>8.3000000000000007</v>
      </c>
      <c r="Q19" s="40">
        <v>1.46</v>
      </c>
      <c r="R19" s="86"/>
      <c r="S19" s="58"/>
      <c r="T19" s="82">
        <v>2.02</v>
      </c>
      <c r="U19" s="82">
        <v>3.7</v>
      </c>
      <c r="V19" s="63"/>
      <c r="W19" s="114">
        <v>5.9470000000000001</v>
      </c>
      <c r="X19" s="115">
        <v>4.7888999999999999</v>
      </c>
      <c r="Y19" s="115">
        <v>3.5055999999999998</v>
      </c>
      <c r="Z19" s="115">
        <v>10.4855</v>
      </c>
      <c r="AA19" s="115">
        <v>6.5729999999999995</v>
      </c>
      <c r="AB19" s="115"/>
      <c r="AC19" s="115"/>
      <c r="AD19" s="115"/>
      <c r="AE19" s="63">
        <v>31.3</v>
      </c>
      <c r="AF19" s="73">
        <f>ABS(SUM(AE19+S19+Q19+P19+I19+H19+G19+R19+T19+U19))</f>
        <v>100.08</v>
      </c>
      <c r="AG19" s="75">
        <v>2.73255194</v>
      </c>
      <c r="AJ19" s="111"/>
      <c r="AK19" s="88"/>
      <c r="AL19" s="88"/>
    </row>
    <row r="20" spans="2:38" x14ac:dyDescent="0.25">
      <c r="B20" s="7" t="s">
        <v>70</v>
      </c>
      <c r="C20" s="78" t="s">
        <v>75</v>
      </c>
      <c r="D20" s="17">
        <f t="shared" si="0"/>
        <v>5059.5</v>
      </c>
      <c r="E20" s="107">
        <v>5053</v>
      </c>
      <c r="F20" s="8">
        <v>5066</v>
      </c>
      <c r="G20" s="49">
        <v>28.2</v>
      </c>
      <c r="H20" s="93"/>
      <c r="I20" s="63">
        <v>36.200000000000003</v>
      </c>
      <c r="J20" s="40"/>
      <c r="K20" s="86"/>
      <c r="L20" s="86"/>
      <c r="M20" s="95"/>
      <c r="N20" s="58"/>
      <c r="O20" s="82"/>
      <c r="P20" s="63"/>
      <c r="Q20" s="40">
        <v>3.34</v>
      </c>
      <c r="R20" s="86"/>
      <c r="S20" s="58"/>
      <c r="T20" s="82">
        <v>3.4</v>
      </c>
      <c r="U20" s="82">
        <v>0.8</v>
      </c>
      <c r="V20" s="63"/>
      <c r="W20" s="114">
        <v>9.072000000000001</v>
      </c>
      <c r="X20" s="115">
        <v>3.7800000000000002</v>
      </c>
      <c r="Y20" s="115">
        <v>4.1440000000000001</v>
      </c>
      <c r="Z20" s="115"/>
      <c r="AA20" s="115">
        <v>11.004</v>
      </c>
      <c r="AB20" s="115"/>
      <c r="AC20" s="115"/>
      <c r="AD20" s="115"/>
      <c r="AE20" s="63">
        <v>28</v>
      </c>
      <c r="AF20" s="73">
        <f>ABS(SUM(AE20+S20+Q20+P20+I20+H20+G20+R20+T20+U20))</f>
        <v>99.940000000000012</v>
      </c>
      <c r="AG20" s="75">
        <v>2.7239163999999993</v>
      </c>
      <c r="AJ20" s="111"/>
      <c r="AK20" s="88"/>
      <c r="AL20" s="88"/>
    </row>
    <row r="21" spans="2:38" x14ac:dyDescent="0.25">
      <c r="B21" s="7" t="s">
        <v>70</v>
      </c>
      <c r="C21" s="78" t="s">
        <v>76</v>
      </c>
      <c r="D21" s="17">
        <f t="shared" si="0"/>
        <v>5714.5</v>
      </c>
      <c r="E21" s="107">
        <v>5711</v>
      </c>
      <c r="F21" s="8">
        <v>5718</v>
      </c>
      <c r="G21" s="49">
        <v>37.1</v>
      </c>
      <c r="H21" s="93"/>
      <c r="I21" s="63">
        <v>22.5</v>
      </c>
      <c r="J21" s="40">
        <v>1.6</v>
      </c>
      <c r="K21" s="86"/>
      <c r="L21" s="86"/>
      <c r="M21" s="95"/>
      <c r="N21" s="58"/>
      <c r="O21" s="82"/>
      <c r="P21" s="63">
        <f t="shared" ref="P21:P33" si="2">SUM(J21+L21+M21+N21)</f>
        <v>1.6</v>
      </c>
      <c r="Q21" s="40">
        <v>3.6</v>
      </c>
      <c r="R21" s="86"/>
      <c r="S21" s="58"/>
      <c r="T21" s="82"/>
      <c r="U21" s="82">
        <v>2.1</v>
      </c>
      <c r="V21" s="63"/>
      <c r="W21" s="114">
        <v>5.2613999999999992</v>
      </c>
      <c r="X21" s="115">
        <v>6.3935999999999993</v>
      </c>
      <c r="Y21" s="115">
        <v>2.9304000000000001</v>
      </c>
      <c r="Z21" s="115">
        <v>14.119199999999998</v>
      </c>
      <c r="AA21" s="115">
        <v>4.5953999999999997</v>
      </c>
      <c r="AB21" s="115"/>
      <c r="AC21" s="115"/>
      <c r="AD21" s="115"/>
      <c r="AE21" s="63">
        <v>33.299999999999997</v>
      </c>
      <c r="AF21" s="73">
        <f>ABS(SUM(AE21+S21+Q21+P21+I21+H21+G21+R21+T21+U21))</f>
        <v>100.19999999999999</v>
      </c>
      <c r="AG21" s="75">
        <v>2.7697496999999998</v>
      </c>
      <c r="AJ21" s="111"/>
      <c r="AK21" s="88"/>
      <c r="AL21" s="88"/>
    </row>
    <row r="22" spans="2:38" x14ac:dyDescent="0.25">
      <c r="B22" s="7" t="s">
        <v>70</v>
      </c>
      <c r="C22" s="78" t="s">
        <v>77</v>
      </c>
      <c r="D22" s="17">
        <f t="shared" si="0"/>
        <v>5750</v>
      </c>
      <c r="E22" s="107">
        <v>5743</v>
      </c>
      <c r="F22" s="8">
        <v>5757</v>
      </c>
      <c r="G22" s="49">
        <v>37.9</v>
      </c>
      <c r="H22" s="40"/>
      <c r="I22" s="63">
        <v>24.1</v>
      </c>
      <c r="J22" s="40">
        <v>0.67</v>
      </c>
      <c r="K22" s="86"/>
      <c r="L22" s="86"/>
      <c r="M22" s="58"/>
      <c r="N22" s="58"/>
      <c r="O22" s="82"/>
      <c r="P22" s="63">
        <f t="shared" si="2"/>
        <v>0.67</v>
      </c>
      <c r="Q22" s="40">
        <v>2.1</v>
      </c>
      <c r="R22" s="86"/>
      <c r="S22" s="58"/>
      <c r="T22" s="82"/>
      <c r="U22" s="82">
        <v>2.8</v>
      </c>
      <c r="V22" s="63"/>
      <c r="W22" s="114">
        <v>6.1483999999999996</v>
      </c>
      <c r="X22" s="115">
        <v>5.9542399999999995</v>
      </c>
      <c r="Y22" s="115">
        <v>2.6535199999999994</v>
      </c>
      <c r="Z22" s="115">
        <v>13.29996</v>
      </c>
      <c r="AA22" s="115">
        <v>4.3038800000000004</v>
      </c>
      <c r="AB22" s="115"/>
      <c r="AC22" s="115"/>
      <c r="AD22" s="115"/>
      <c r="AE22" s="63">
        <v>32.36</v>
      </c>
      <c r="AF22" s="73">
        <f>ABS(SUM(AE22+S22+Q22+P22+I22+H22+G22+R22+T22+U22))</f>
        <v>99.929999999999993</v>
      </c>
      <c r="AG22" s="75">
        <v>2.7349185999999999</v>
      </c>
      <c r="AJ22" s="111"/>
      <c r="AK22" s="88"/>
      <c r="AL22" s="88"/>
    </row>
    <row r="23" spans="2:38" x14ac:dyDescent="0.25">
      <c r="B23" s="7" t="s">
        <v>70</v>
      </c>
      <c r="C23" s="78" t="s">
        <v>88</v>
      </c>
      <c r="D23" s="17">
        <f t="shared" si="0"/>
        <v>6060</v>
      </c>
      <c r="E23" s="107">
        <v>6050</v>
      </c>
      <c r="F23" s="8">
        <v>6070</v>
      </c>
      <c r="G23" s="49">
        <v>29.8</v>
      </c>
      <c r="H23" s="93"/>
      <c r="I23" s="63">
        <v>30.3</v>
      </c>
      <c r="J23" s="40">
        <v>7.3</v>
      </c>
      <c r="K23" s="86"/>
      <c r="L23" s="86"/>
      <c r="M23" s="58"/>
      <c r="N23" s="95"/>
      <c r="O23" s="82"/>
      <c r="P23" s="63">
        <f t="shared" si="2"/>
        <v>7.3</v>
      </c>
      <c r="Q23" s="40">
        <v>1.48</v>
      </c>
      <c r="R23" s="86"/>
      <c r="S23" s="58"/>
      <c r="T23" s="82">
        <v>2.4900000000000002</v>
      </c>
      <c r="U23" s="82">
        <v>1.8</v>
      </c>
      <c r="V23" s="63"/>
      <c r="W23" s="114">
        <v>3.9841600000000006</v>
      </c>
      <c r="X23" s="115">
        <v>4.11876</v>
      </c>
      <c r="Y23" s="115">
        <v>2.0190000000000001</v>
      </c>
      <c r="Z23" s="115">
        <v>10.66032</v>
      </c>
      <c r="AA23" s="115">
        <v>6.137760000000001</v>
      </c>
      <c r="AB23" s="115"/>
      <c r="AC23" s="115"/>
      <c r="AD23" s="115"/>
      <c r="AE23" s="63">
        <v>26.92</v>
      </c>
      <c r="AF23" s="73">
        <f>ABS(SUM(AE23+S23+Q23+P23+I23+H23+G23+R23+T23+U23))</f>
        <v>100.08999999999999</v>
      </c>
      <c r="AG23" s="75">
        <v>2.7050340799999999</v>
      </c>
      <c r="AJ23" s="111"/>
      <c r="AK23" s="88"/>
      <c r="AL23" s="88"/>
    </row>
    <row r="24" spans="2:38" x14ac:dyDescent="0.25">
      <c r="B24" s="7" t="s">
        <v>70</v>
      </c>
      <c r="C24" s="78" t="s">
        <v>78</v>
      </c>
      <c r="D24" s="17">
        <f t="shared" si="0"/>
        <v>6308</v>
      </c>
      <c r="E24" s="107">
        <v>6298</v>
      </c>
      <c r="F24" s="8">
        <v>6318</v>
      </c>
      <c r="G24" s="49">
        <v>40.799999999999997</v>
      </c>
      <c r="H24" s="40"/>
      <c r="I24" s="63">
        <v>15.1</v>
      </c>
      <c r="J24" s="40">
        <v>26.3</v>
      </c>
      <c r="K24" s="86"/>
      <c r="L24" s="86"/>
      <c r="M24" s="58"/>
      <c r="N24" s="58"/>
      <c r="O24" s="82"/>
      <c r="P24" s="63">
        <f t="shared" si="2"/>
        <v>26.3</v>
      </c>
      <c r="Q24" s="40">
        <v>1.42</v>
      </c>
      <c r="R24" s="86"/>
      <c r="S24" s="58"/>
      <c r="T24" s="82"/>
      <c r="U24" s="82">
        <v>0.63</v>
      </c>
      <c r="V24" s="63"/>
      <c r="W24" s="114">
        <v>1.7887900000000001</v>
      </c>
      <c r="X24" s="115">
        <v>4.5590400000000004</v>
      </c>
      <c r="Y24" s="115">
        <v>3.1343400000000003</v>
      </c>
      <c r="Z24" s="115"/>
      <c r="AA24" s="115">
        <v>6.3478300000000001</v>
      </c>
      <c r="AB24" s="115"/>
      <c r="AC24" s="115"/>
      <c r="AD24" s="115"/>
      <c r="AE24" s="63">
        <v>15.83</v>
      </c>
      <c r="AF24" s="73">
        <f>ABS(SUM(AE24+S24+Q24+P24+I24+H24+G24+R24+T24+U24))</f>
        <v>100.07999999999998</v>
      </c>
      <c r="AG24" s="75">
        <v>2.70946891</v>
      </c>
      <c r="AJ24" s="111"/>
      <c r="AK24" s="88"/>
      <c r="AL24" s="88"/>
    </row>
    <row r="25" spans="2:38" x14ac:dyDescent="0.25">
      <c r="B25" s="7" t="s">
        <v>70</v>
      </c>
      <c r="C25" s="94" t="s">
        <v>79</v>
      </c>
      <c r="D25" s="97">
        <f t="shared" si="0"/>
        <v>6342.5</v>
      </c>
      <c r="E25" s="109">
        <v>6339</v>
      </c>
      <c r="F25" s="98">
        <v>6346</v>
      </c>
      <c r="G25" s="92">
        <v>22.5</v>
      </c>
      <c r="H25" s="40"/>
      <c r="I25" s="63">
        <v>33.6</v>
      </c>
      <c r="J25" s="40">
        <v>9.4</v>
      </c>
      <c r="K25" s="86"/>
      <c r="L25" s="86"/>
      <c r="M25" s="58"/>
      <c r="N25" s="58"/>
      <c r="O25" s="82"/>
      <c r="P25" s="63">
        <f t="shared" si="2"/>
        <v>9.4</v>
      </c>
      <c r="Q25" s="40">
        <v>5.08</v>
      </c>
      <c r="R25" s="86"/>
      <c r="S25" s="58"/>
      <c r="T25" s="82">
        <v>2.27</v>
      </c>
      <c r="U25" s="82">
        <v>0.69</v>
      </c>
      <c r="V25" s="63"/>
      <c r="W25" s="114">
        <v>0.87483000000000011</v>
      </c>
      <c r="X25" s="115">
        <v>3.1281800000000004</v>
      </c>
      <c r="Y25" s="115">
        <v>2.1738199999999996</v>
      </c>
      <c r="Z25" s="115">
        <v>14.553989999999999</v>
      </c>
      <c r="AA25" s="115">
        <v>5.7791800000000002</v>
      </c>
      <c r="AB25" s="115"/>
      <c r="AC25" s="115"/>
      <c r="AD25" s="115"/>
      <c r="AE25" s="63">
        <v>26.51</v>
      </c>
      <c r="AF25" s="73">
        <f>ABS(SUM(AE25+S25+Q25+P25+I25+H25+G25+R25+T25+U25))</f>
        <v>100.05</v>
      </c>
      <c r="AG25" s="75">
        <v>2.7762723699999996</v>
      </c>
      <c r="AJ25" s="111"/>
      <c r="AK25" s="88"/>
      <c r="AL25" s="88"/>
    </row>
    <row r="26" spans="2:38" x14ac:dyDescent="0.25">
      <c r="B26" s="7" t="s">
        <v>70</v>
      </c>
      <c r="C26" s="94" t="s">
        <v>81</v>
      </c>
      <c r="D26" s="97">
        <f t="shared" si="0"/>
        <v>6369.5</v>
      </c>
      <c r="E26" s="109">
        <v>6359</v>
      </c>
      <c r="F26" s="98">
        <v>6380</v>
      </c>
      <c r="G26" s="92">
        <v>36</v>
      </c>
      <c r="H26" s="93"/>
      <c r="I26" s="96">
        <v>23.5</v>
      </c>
      <c r="J26" s="93">
        <v>3.3</v>
      </c>
      <c r="K26" s="99"/>
      <c r="L26" s="99"/>
      <c r="M26" s="95"/>
      <c r="N26" s="95"/>
      <c r="O26" s="100"/>
      <c r="P26" s="96">
        <f t="shared" si="2"/>
        <v>3.3</v>
      </c>
      <c r="Q26" s="93">
        <v>4.5599999999999996</v>
      </c>
      <c r="R26" s="99"/>
      <c r="S26" s="95"/>
      <c r="T26" s="100"/>
      <c r="U26" s="100">
        <v>0.71</v>
      </c>
      <c r="V26" s="96"/>
      <c r="W26" s="114">
        <v>1.2137199999999999</v>
      </c>
      <c r="X26" s="115">
        <v>4.3757799999999998</v>
      </c>
      <c r="Y26" s="115">
        <v>2.2038600000000002</v>
      </c>
      <c r="Z26" s="115">
        <v>17.279540000000001</v>
      </c>
      <c r="AA26" s="115">
        <v>6.8670999999999998</v>
      </c>
      <c r="AB26" s="115"/>
      <c r="AC26" s="115"/>
      <c r="AD26" s="115"/>
      <c r="AE26" s="96">
        <v>31.94</v>
      </c>
      <c r="AF26" s="73">
        <f>ABS(SUM(AE26+S26+Q26+P26+I26+H26+G26+R26+T26+U26))</f>
        <v>100.00999999999999</v>
      </c>
      <c r="AG26" s="75">
        <v>2.7704644699999994</v>
      </c>
      <c r="AJ26" s="111"/>
      <c r="AK26" s="88"/>
      <c r="AL26" s="88"/>
    </row>
    <row r="27" spans="2:38" x14ac:dyDescent="0.25">
      <c r="B27" s="7" t="s">
        <v>70</v>
      </c>
      <c r="C27" s="94" t="s">
        <v>84</v>
      </c>
      <c r="D27" s="97">
        <f t="shared" si="0"/>
        <v>6515</v>
      </c>
      <c r="E27" s="109">
        <v>6510</v>
      </c>
      <c r="F27" s="98">
        <v>6520</v>
      </c>
      <c r="G27" s="92">
        <v>34.1</v>
      </c>
      <c r="H27" s="40"/>
      <c r="I27" s="63">
        <v>24.9</v>
      </c>
      <c r="J27" s="40">
        <v>9</v>
      </c>
      <c r="K27" s="86"/>
      <c r="L27" s="58"/>
      <c r="M27" s="58"/>
      <c r="N27" s="58"/>
      <c r="O27" s="82"/>
      <c r="P27" s="63">
        <f t="shared" si="2"/>
        <v>9</v>
      </c>
      <c r="Q27" s="40">
        <v>2.85</v>
      </c>
      <c r="R27" s="86"/>
      <c r="S27" s="58"/>
      <c r="T27" s="82">
        <v>2.04</v>
      </c>
      <c r="U27" s="82">
        <v>1.49</v>
      </c>
      <c r="V27" s="63"/>
      <c r="W27" s="114">
        <v>4.31928</v>
      </c>
      <c r="X27" s="115">
        <v>3.7279499999999999</v>
      </c>
      <c r="Y27" s="115">
        <v>2.2624800000000005</v>
      </c>
      <c r="Z27" s="115">
        <v>10.721070000000001</v>
      </c>
      <c r="AA27" s="115">
        <v>4.6792199999999999</v>
      </c>
      <c r="AB27" s="115"/>
      <c r="AC27" s="115"/>
      <c r="AD27" s="115"/>
      <c r="AE27" s="63">
        <v>25.71</v>
      </c>
      <c r="AF27" s="73">
        <f>ABS(SUM(AE27+S27+Q27+P27+I27+H27+G27+R27+T27+U27))</f>
        <v>100.09</v>
      </c>
      <c r="AG27" s="75">
        <v>2.7368830099999997</v>
      </c>
      <c r="AJ27" s="111"/>
      <c r="AK27" s="88"/>
      <c r="AL27" s="88"/>
    </row>
    <row r="28" spans="2:38" x14ac:dyDescent="0.25">
      <c r="B28" s="7" t="s">
        <v>70</v>
      </c>
      <c r="C28" s="94" t="s">
        <v>85</v>
      </c>
      <c r="D28" s="97">
        <f t="shared" si="0"/>
        <v>6745</v>
      </c>
      <c r="E28" s="109">
        <v>6740</v>
      </c>
      <c r="F28" s="98">
        <v>6750</v>
      </c>
      <c r="G28" s="92">
        <v>23.9</v>
      </c>
      <c r="H28" s="40"/>
      <c r="I28" s="63">
        <v>21.4</v>
      </c>
      <c r="J28" s="40">
        <v>21.6</v>
      </c>
      <c r="K28" s="86"/>
      <c r="L28" s="86"/>
      <c r="M28" s="58"/>
      <c r="N28" s="58"/>
      <c r="O28" s="82"/>
      <c r="P28" s="63">
        <f t="shared" si="2"/>
        <v>21.6</v>
      </c>
      <c r="Q28" s="93">
        <v>2.4900000000000002</v>
      </c>
      <c r="R28" s="86"/>
      <c r="S28" s="58"/>
      <c r="T28" s="82">
        <v>0.76</v>
      </c>
      <c r="U28" s="82">
        <v>2.2400000000000002</v>
      </c>
      <c r="V28" s="63"/>
      <c r="W28" s="114">
        <v>5.4885599999999997</v>
      </c>
      <c r="X28" s="115">
        <v>5.7103200000000003</v>
      </c>
      <c r="Y28" s="115">
        <v>3.2432399999999997</v>
      </c>
      <c r="Z28" s="115">
        <v>8.3991600000000002</v>
      </c>
      <c r="AA28" s="115">
        <v>4.8787200000000004</v>
      </c>
      <c r="AB28" s="115"/>
      <c r="AC28" s="115"/>
      <c r="AD28" s="115"/>
      <c r="AE28" s="96">
        <v>27.72</v>
      </c>
      <c r="AF28" s="73">
        <f>ABS(SUM(AE28+S28+Q28+P28+I28+H28+G28+R28+T28+U28))</f>
        <v>100.11000000000001</v>
      </c>
      <c r="AG28" s="75">
        <v>2.7514101999999996</v>
      </c>
      <c r="AJ28" s="111"/>
      <c r="AK28" s="88"/>
      <c r="AL28" s="88"/>
    </row>
    <row r="29" spans="2:38" x14ac:dyDescent="0.25">
      <c r="B29" s="7" t="s">
        <v>70</v>
      </c>
      <c r="C29" s="78" t="s">
        <v>82</v>
      </c>
      <c r="D29" s="17">
        <f t="shared" si="0"/>
        <v>6806.5</v>
      </c>
      <c r="E29" s="107">
        <v>6803</v>
      </c>
      <c r="F29" s="8">
        <v>6810</v>
      </c>
      <c r="G29" s="92">
        <v>43.6</v>
      </c>
      <c r="H29" s="40"/>
      <c r="I29" s="63">
        <v>15.5</v>
      </c>
      <c r="J29" s="40">
        <v>14.9</v>
      </c>
      <c r="K29" s="86"/>
      <c r="L29" s="86"/>
      <c r="M29" s="58"/>
      <c r="N29" s="58"/>
      <c r="O29" s="82"/>
      <c r="P29" s="63">
        <f t="shared" si="2"/>
        <v>14.9</v>
      </c>
      <c r="Q29" s="40">
        <v>4.3099999999999996</v>
      </c>
      <c r="R29" s="86"/>
      <c r="S29" s="58"/>
      <c r="T29" s="82"/>
      <c r="U29" s="82">
        <v>2.2999999999999998</v>
      </c>
      <c r="V29" s="63"/>
      <c r="W29" s="114">
        <v>9.80457</v>
      </c>
      <c r="X29" s="115">
        <v>3.6008800000000001</v>
      </c>
      <c r="Y29" s="115">
        <v>3.0529199999999999</v>
      </c>
      <c r="Z29" s="115"/>
      <c r="AA29" s="115">
        <v>3.1116299999999999</v>
      </c>
      <c r="AB29" s="115"/>
      <c r="AC29" s="115"/>
      <c r="AD29" s="115"/>
      <c r="AE29" s="63">
        <v>19.57</v>
      </c>
      <c r="AF29" s="73">
        <f>ABS(SUM(AE29+S29+Q29+P29+I29+H29+G29+R29+T29+U29))</f>
        <v>100.17999999999999</v>
      </c>
      <c r="AG29" s="75">
        <v>2.7951211000000002</v>
      </c>
      <c r="AJ29" s="111"/>
      <c r="AK29" s="88"/>
      <c r="AL29" s="88"/>
    </row>
    <row r="30" spans="2:38" x14ac:dyDescent="0.25">
      <c r="B30" s="7" t="s">
        <v>70</v>
      </c>
      <c r="C30" s="78" t="s">
        <v>89</v>
      </c>
      <c r="D30" s="17">
        <f t="shared" si="0"/>
        <v>6905</v>
      </c>
      <c r="E30" s="107">
        <v>6900</v>
      </c>
      <c r="F30" s="8">
        <v>6910</v>
      </c>
      <c r="G30" s="49">
        <v>30.5</v>
      </c>
      <c r="H30" s="40"/>
      <c r="I30" s="63">
        <v>19</v>
      </c>
      <c r="J30" s="40">
        <v>13.9</v>
      </c>
      <c r="K30" s="86"/>
      <c r="L30" s="86"/>
      <c r="M30" s="58"/>
      <c r="N30" s="58"/>
      <c r="O30" s="82"/>
      <c r="P30" s="63">
        <f t="shared" si="2"/>
        <v>13.9</v>
      </c>
      <c r="Q30" s="40">
        <v>2.59</v>
      </c>
      <c r="R30" s="86"/>
      <c r="S30" s="95"/>
      <c r="T30" s="82"/>
      <c r="U30" s="82">
        <v>2.8</v>
      </c>
      <c r="V30" s="63"/>
      <c r="W30" s="114">
        <v>7.0869399999999994</v>
      </c>
      <c r="X30" s="115">
        <v>4.7454399999999994</v>
      </c>
      <c r="Y30" s="115">
        <v>2.3727199999999997</v>
      </c>
      <c r="Z30" s="115">
        <v>10.4587</v>
      </c>
      <c r="AA30" s="115">
        <v>6.5561999999999996</v>
      </c>
      <c r="AB30" s="115"/>
      <c r="AC30" s="115"/>
      <c r="AD30" s="115"/>
      <c r="AE30" s="63">
        <v>31.22</v>
      </c>
      <c r="AF30" s="73">
        <f>ABS(SUM(AE30+S30+Q30+P30+I30+H30+G30+R30+T30+U30))</f>
        <v>100.01</v>
      </c>
      <c r="AG30" s="75">
        <v>2.7573325999999998</v>
      </c>
      <c r="AJ30" s="111"/>
      <c r="AK30" s="88"/>
      <c r="AL30" s="88"/>
    </row>
    <row r="31" spans="2:38" ht="14.25" customHeight="1" x14ac:dyDescent="0.25">
      <c r="B31" s="7" t="s">
        <v>70</v>
      </c>
      <c r="C31" s="78" t="s">
        <v>90</v>
      </c>
      <c r="D31" s="17">
        <f t="shared" si="0"/>
        <v>7385</v>
      </c>
      <c r="E31" s="107">
        <v>7380</v>
      </c>
      <c r="F31" s="8">
        <v>7390</v>
      </c>
      <c r="G31" s="49">
        <v>35.4</v>
      </c>
      <c r="H31" s="40"/>
      <c r="I31" s="63">
        <v>20.8</v>
      </c>
      <c r="J31" s="40">
        <v>7.7</v>
      </c>
      <c r="K31" s="86"/>
      <c r="L31" s="86"/>
      <c r="M31" s="95"/>
      <c r="N31" s="58"/>
      <c r="O31" s="82"/>
      <c r="P31" s="63">
        <f t="shared" si="2"/>
        <v>7.7</v>
      </c>
      <c r="Q31" s="40">
        <v>1.59</v>
      </c>
      <c r="R31" s="86"/>
      <c r="S31" s="95"/>
      <c r="T31" s="82"/>
      <c r="U31" s="82">
        <v>0.85</v>
      </c>
      <c r="V31" s="63"/>
      <c r="W31" s="114">
        <v>9.0652999999999988</v>
      </c>
      <c r="X31" s="115">
        <v>8.559800000000001</v>
      </c>
      <c r="Y31" s="115">
        <v>4.4821000000000009</v>
      </c>
      <c r="Z31" s="115"/>
      <c r="AA31" s="115">
        <v>11.5928</v>
      </c>
      <c r="AB31" s="115"/>
      <c r="AC31" s="115"/>
      <c r="AD31" s="115"/>
      <c r="AE31" s="63">
        <v>33.700000000000003</v>
      </c>
      <c r="AF31" s="73">
        <f>ABS(SUM(AE31+S31+Q31+P31+I31+H31+G31+R31+T31+U31))</f>
        <v>100.03999999999999</v>
      </c>
      <c r="AG31" s="75">
        <v>2.7064574499999998</v>
      </c>
      <c r="AJ31" s="111"/>
      <c r="AK31" s="88"/>
      <c r="AL31" s="88"/>
    </row>
    <row r="32" spans="2:38" x14ac:dyDescent="0.25">
      <c r="B32" s="7" t="s">
        <v>70</v>
      </c>
      <c r="C32" s="94" t="s">
        <v>92</v>
      </c>
      <c r="D32" s="17">
        <f t="shared" si="0"/>
        <v>8195</v>
      </c>
      <c r="E32" s="107">
        <v>8190</v>
      </c>
      <c r="F32" s="8">
        <v>8200</v>
      </c>
      <c r="G32" s="49">
        <v>41.1</v>
      </c>
      <c r="H32" s="40"/>
      <c r="I32" s="63">
        <v>24.6</v>
      </c>
      <c r="J32" s="40">
        <v>6.5</v>
      </c>
      <c r="K32" s="86"/>
      <c r="L32" s="86"/>
      <c r="M32" s="58"/>
      <c r="N32" s="58"/>
      <c r="O32" s="82"/>
      <c r="P32" s="63">
        <f t="shared" si="2"/>
        <v>6.5</v>
      </c>
      <c r="Q32" s="40">
        <v>2.42</v>
      </c>
      <c r="R32" s="86"/>
      <c r="S32" s="58">
        <v>0.68</v>
      </c>
      <c r="T32" s="82"/>
      <c r="U32" s="82">
        <v>2.1</v>
      </c>
      <c r="V32" s="63"/>
      <c r="W32" s="114">
        <v>1.6416000000000002</v>
      </c>
      <c r="X32" s="115">
        <v>3.1692000000000005</v>
      </c>
      <c r="Y32" s="115">
        <v>1.1856000000000002</v>
      </c>
      <c r="Z32" s="115">
        <v>11.0352</v>
      </c>
      <c r="AA32" s="115">
        <v>5.7684000000000006</v>
      </c>
      <c r="AB32" s="115"/>
      <c r="AC32" s="115"/>
      <c r="AD32" s="115"/>
      <c r="AE32" s="63">
        <v>22.8</v>
      </c>
      <c r="AF32" s="73">
        <f>ABS(SUM(AE32+S32+Q32+P32+I32+H32+G32+R32+T32+U32))</f>
        <v>100.19999999999999</v>
      </c>
      <c r="AG32" s="75">
        <v>2.74445622</v>
      </c>
      <c r="AJ32" s="111"/>
      <c r="AK32" s="88"/>
      <c r="AL32" s="88"/>
    </row>
    <row r="33" spans="2:38" ht="15.75" thickBot="1" x14ac:dyDescent="0.3">
      <c r="B33" s="41" t="s">
        <v>70</v>
      </c>
      <c r="C33" s="79" t="s">
        <v>91</v>
      </c>
      <c r="D33" s="42">
        <f t="shared" si="0"/>
        <v>8260.5</v>
      </c>
      <c r="E33" s="108">
        <v>8016</v>
      </c>
      <c r="F33" s="43">
        <v>8505</v>
      </c>
      <c r="G33" s="50">
        <v>54</v>
      </c>
      <c r="H33" s="44"/>
      <c r="I33" s="64">
        <v>17.8</v>
      </c>
      <c r="J33" s="44">
        <v>16.8</v>
      </c>
      <c r="K33" s="87"/>
      <c r="L33" s="59"/>
      <c r="M33" s="59"/>
      <c r="N33" s="59"/>
      <c r="O33" s="83"/>
      <c r="P33" s="64">
        <f t="shared" si="2"/>
        <v>16.8</v>
      </c>
      <c r="Q33" s="44">
        <v>0.9</v>
      </c>
      <c r="R33" s="87">
        <v>0.92</v>
      </c>
      <c r="S33" s="59"/>
      <c r="T33" s="83"/>
      <c r="U33" s="83"/>
      <c r="V33" s="64"/>
      <c r="W33" s="116">
        <v>1.5596399999999997</v>
      </c>
      <c r="X33" s="117">
        <v>4.6598999999999995</v>
      </c>
      <c r="Y33" s="117">
        <v>1.4455199999999999</v>
      </c>
      <c r="Z33" s="117"/>
      <c r="AA33" s="117">
        <v>1.8449399999999998</v>
      </c>
      <c r="AB33" s="117"/>
      <c r="AC33" s="117"/>
      <c r="AD33" s="117"/>
      <c r="AE33" s="64">
        <v>9.51</v>
      </c>
      <c r="AF33" s="74">
        <f>ABS(SUM(AE33+S33+Q33+P33+I33+H33+G33+R33+T33+U33))</f>
        <v>99.93</v>
      </c>
      <c r="AG33" s="76">
        <v>2.6826369999999997</v>
      </c>
      <c r="AJ33" s="111"/>
      <c r="AK33" s="45"/>
      <c r="AL33" s="45"/>
    </row>
    <row r="34" spans="2:38" ht="15.75" thickBot="1" x14ac:dyDescent="0.3"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</row>
    <row r="35" spans="2:38" ht="15.75" thickBot="1" x14ac:dyDescent="0.3">
      <c r="B35" s="122" t="s">
        <v>0</v>
      </c>
      <c r="C35" s="121"/>
      <c r="D35" s="121"/>
      <c r="E35" s="121"/>
      <c r="F35" s="123"/>
      <c r="G35" s="122" t="s">
        <v>52</v>
      </c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3"/>
      <c r="AH35" s="9"/>
    </row>
    <row r="36" spans="2:38" ht="45" customHeight="1" x14ac:dyDescent="0.25">
      <c r="B36" s="10" t="s">
        <v>68</v>
      </c>
      <c r="C36" s="11" t="s">
        <v>2</v>
      </c>
      <c r="D36" s="11" t="s">
        <v>100</v>
      </c>
      <c r="E36" s="106" t="s">
        <v>14</v>
      </c>
      <c r="F36" s="62" t="s">
        <v>15</v>
      </c>
      <c r="G36" s="60" t="s">
        <v>36</v>
      </c>
      <c r="H36" s="56" t="s">
        <v>37</v>
      </c>
      <c r="I36" s="62" t="s">
        <v>38</v>
      </c>
      <c r="J36" s="56" t="s">
        <v>39</v>
      </c>
      <c r="K36" s="84" t="s">
        <v>101</v>
      </c>
      <c r="L36" s="57" t="s">
        <v>102</v>
      </c>
      <c r="M36" s="57" t="s">
        <v>40</v>
      </c>
      <c r="N36" s="57" t="s">
        <v>61</v>
      </c>
      <c r="O36" s="80" t="s">
        <v>63</v>
      </c>
      <c r="P36" s="62" t="s">
        <v>41</v>
      </c>
      <c r="Q36" s="56" t="s">
        <v>42</v>
      </c>
      <c r="R36" s="84" t="s">
        <v>64</v>
      </c>
      <c r="S36" s="57" t="s">
        <v>94</v>
      </c>
      <c r="T36" s="80" t="s">
        <v>80</v>
      </c>
      <c r="U36" s="57" t="s">
        <v>95</v>
      </c>
      <c r="V36" s="62" t="s">
        <v>96</v>
      </c>
      <c r="W36" s="56" t="s">
        <v>43</v>
      </c>
      <c r="X36" s="57" t="s">
        <v>44</v>
      </c>
      <c r="Y36" s="57" t="s">
        <v>45</v>
      </c>
      <c r="Z36" s="110" t="s">
        <v>103</v>
      </c>
      <c r="AA36" s="110" t="s">
        <v>104</v>
      </c>
      <c r="AB36" s="110" t="s">
        <v>105</v>
      </c>
      <c r="AC36" s="110" t="s">
        <v>106</v>
      </c>
      <c r="AD36" s="110" t="s">
        <v>107</v>
      </c>
      <c r="AE36" s="62" t="s">
        <v>46</v>
      </c>
      <c r="AF36" s="68" t="s">
        <v>47</v>
      </c>
      <c r="AG36" s="60" t="s">
        <v>60</v>
      </c>
      <c r="AH36" s="12"/>
    </row>
    <row r="37" spans="2:38" ht="15.75" thickBot="1" x14ac:dyDescent="0.3">
      <c r="B37" s="13"/>
      <c r="C37" s="14"/>
      <c r="D37" s="14" t="s">
        <v>3</v>
      </c>
      <c r="E37" s="81" t="s">
        <v>3</v>
      </c>
      <c r="F37" s="15" t="s">
        <v>3</v>
      </c>
      <c r="G37" s="61" t="s">
        <v>53</v>
      </c>
      <c r="H37" s="13" t="s">
        <v>53</v>
      </c>
      <c r="I37" s="15" t="s">
        <v>53</v>
      </c>
      <c r="J37" s="13" t="s">
        <v>50</v>
      </c>
      <c r="K37" s="85" t="s">
        <v>62</v>
      </c>
      <c r="L37" s="14" t="s">
        <v>50</v>
      </c>
      <c r="M37" s="14" t="s">
        <v>50</v>
      </c>
      <c r="N37" s="14" t="s">
        <v>50</v>
      </c>
      <c r="O37" s="81" t="s">
        <v>50</v>
      </c>
      <c r="P37" s="15" t="s">
        <v>50</v>
      </c>
      <c r="Q37" s="13" t="s">
        <v>53</v>
      </c>
      <c r="R37" s="85" t="s">
        <v>53</v>
      </c>
      <c r="S37" s="14" t="s">
        <v>53</v>
      </c>
      <c r="T37" s="81" t="s">
        <v>53</v>
      </c>
      <c r="U37" s="14" t="s">
        <v>53</v>
      </c>
      <c r="V37" s="15" t="s">
        <v>53</v>
      </c>
      <c r="W37" s="13" t="s">
        <v>53</v>
      </c>
      <c r="X37" s="14" t="s">
        <v>53</v>
      </c>
      <c r="Y37" s="14" t="s">
        <v>53</v>
      </c>
      <c r="Z37" s="14" t="s">
        <v>53</v>
      </c>
      <c r="AA37" s="14" t="s">
        <v>53</v>
      </c>
      <c r="AB37" s="14" t="s">
        <v>53</v>
      </c>
      <c r="AC37" s="14" t="s">
        <v>53</v>
      </c>
      <c r="AD37" s="14" t="s">
        <v>53</v>
      </c>
      <c r="AE37" s="15" t="s">
        <v>53</v>
      </c>
      <c r="AF37" s="69" t="s">
        <v>53</v>
      </c>
      <c r="AG37" s="61" t="s">
        <v>53</v>
      </c>
      <c r="AH37" s="16"/>
    </row>
    <row r="38" spans="2:38" x14ac:dyDescent="0.25">
      <c r="B38" s="7" t="s">
        <v>70</v>
      </c>
      <c r="C38" s="78" t="s">
        <v>72</v>
      </c>
      <c r="D38" s="17">
        <f>AVERAGE(E38:F38)</f>
        <v>2502</v>
      </c>
      <c r="E38" s="107">
        <v>2501</v>
      </c>
      <c r="F38" s="8">
        <v>2503</v>
      </c>
      <c r="G38" s="49">
        <v>26.250420740989068</v>
      </c>
      <c r="H38" s="40"/>
      <c r="I38" s="63">
        <v>29.423110641316995</v>
      </c>
      <c r="J38" s="82">
        <v>0.54721228052849857</v>
      </c>
      <c r="K38" s="82"/>
      <c r="L38" s="82"/>
      <c r="M38" s="58"/>
      <c r="N38" s="82"/>
      <c r="O38" s="82"/>
      <c r="P38" s="63">
        <f t="shared" ref="P38:P44" si="3">SUM(J38+K38+L38+M38+N38+O38)</f>
        <v>0.54721228052849857</v>
      </c>
      <c r="Q38" s="40">
        <v>0.94180883339009414</v>
      </c>
      <c r="R38" s="82"/>
      <c r="S38" s="58"/>
      <c r="T38" s="82"/>
      <c r="U38" s="103">
        <v>1.6361077465570775</v>
      </c>
      <c r="V38" s="101"/>
      <c r="W38" s="118">
        <v>2.2248723468897866</v>
      </c>
      <c r="X38" s="103">
        <v>6.4686103418832674</v>
      </c>
      <c r="Y38" s="103">
        <v>2.4308790456758778</v>
      </c>
      <c r="Z38" s="103">
        <v>27.234085579521267</v>
      </c>
      <c r="AA38" s="103">
        <v>2.84289244324806</v>
      </c>
      <c r="AB38" s="103"/>
      <c r="AC38" s="103"/>
      <c r="AD38" s="103"/>
      <c r="AE38" s="63">
        <v>41.201339757218264</v>
      </c>
      <c r="AF38" s="77">
        <f>SUM(G38+I38+P38+Q38+R38+S38+T38+U38+AE38)</f>
        <v>100</v>
      </c>
      <c r="AG38" s="89"/>
      <c r="AJ38" s="119"/>
      <c r="AK38" s="119"/>
      <c r="AL38" s="119"/>
    </row>
    <row r="39" spans="2:38" x14ac:dyDescent="0.25">
      <c r="B39" s="7" t="s">
        <v>70</v>
      </c>
      <c r="C39" s="78" t="s">
        <v>93</v>
      </c>
      <c r="D39" s="17">
        <f t="shared" ref="D39:D58" si="4">AVERAGE(E39:F39)</f>
        <v>3400</v>
      </c>
      <c r="E39" s="107">
        <v>3400</v>
      </c>
      <c r="F39" s="8">
        <v>3400</v>
      </c>
      <c r="G39" s="49">
        <v>23.796409981166395</v>
      </c>
      <c r="H39" s="40"/>
      <c r="I39" s="63">
        <v>31.969828365065116</v>
      </c>
      <c r="J39" s="82">
        <v>7.3637823403814915</v>
      </c>
      <c r="K39" s="82"/>
      <c r="L39" s="82"/>
      <c r="M39" s="58"/>
      <c r="N39" s="82"/>
      <c r="O39" s="82"/>
      <c r="P39" s="63">
        <f t="shared" si="3"/>
        <v>7.3637823403814915</v>
      </c>
      <c r="Q39" s="40">
        <v>0.21774846462802064</v>
      </c>
      <c r="R39" s="82"/>
      <c r="S39" s="58"/>
      <c r="T39" s="82"/>
      <c r="U39" s="58">
        <v>1.0218834084765263</v>
      </c>
      <c r="V39" s="63">
        <v>2.7443022617397808</v>
      </c>
      <c r="W39" s="40">
        <v>3.5516928792826086</v>
      </c>
      <c r="X39" s="58">
        <v>5.755057906244966</v>
      </c>
      <c r="Y39" s="58">
        <v>1.874504575176932</v>
      </c>
      <c r="Z39" s="58">
        <v>17.23228767355636</v>
      </c>
      <c r="AA39" s="58">
        <v>4.4725021442818029</v>
      </c>
      <c r="AB39" s="58"/>
      <c r="AC39" s="58"/>
      <c r="AD39" s="58"/>
      <c r="AE39" s="63">
        <v>32.886045178542666</v>
      </c>
      <c r="AF39" s="77">
        <f>SUM(G39+I39+P39+Q39+R39+S39+T39+U39+AE39+V39)</f>
        <v>99.999999999999986</v>
      </c>
      <c r="AG39" s="90"/>
      <c r="AJ39" s="111"/>
      <c r="AK39" s="88"/>
      <c r="AL39" s="88"/>
    </row>
    <row r="40" spans="2:38" x14ac:dyDescent="0.25">
      <c r="B40" s="7" t="s">
        <v>70</v>
      </c>
      <c r="C40" s="78" t="s">
        <v>83</v>
      </c>
      <c r="D40" s="17">
        <f t="shared" si="4"/>
        <v>4540</v>
      </c>
      <c r="E40" s="107">
        <v>4540</v>
      </c>
      <c r="F40" s="8">
        <v>4540</v>
      </c>
      <c r="G40" s="49">
        <v>37.922701574676466</v>
      </c>
      <c r="H40" s="40"/>
      <c r="I40" s="63">
        <v>29.877818134485917</v>
      </c>
      <c r="J40" s="82">
        <v>2.7812313424232276</v>
      </c>
      <c r="K40" s="82"/>
      <c r="L40" s="82"/>
      <c r="M40" s="58"/>
      <c r="N40" s="82"/>
      <c r="O40" s="82"/>
      <c r="P40" s="63">
        <f t="shared" si="3"/>
        <v>2.7812313424232276</v>
      </c>
      <c r="Q40" s="40">
        <v>0.82689672101532896</v>
      </c>
      <c r="R40" s="82"/>
      <c r="S40" s="58"/>
      <c r="T40" s="82">
        <v>3.8261555889199812</v>
      </c>
      <c r="U40" s="58">
        <v>1.4712852316616845</v>
      </c>
      <c r="V40" s="63"/>
      <c r="W40" s="40">
        <v>4.0764344961930421</v>
      </c>
      <c r="X40" s="58">
        <v>4.7053701041771117</v>
      </c>
      <c r="Y40" s="58">
        <v>2.1197459380203822</v>
      </c>
      <c r="Z40" s="58">
        <v>8.6420411319292505</v>
      </c>
      <c r="AA40" s="58">
        <v>3.7503197364975995</v>
      </c>
      <c r="AB40" s="58"/>
      <c r="AC40" s="58"/>
      <c r="AD40" s="58"/>
      <c r="AE40" s="63">
        <v>23.29391140681739</v>
      </c>
      <c r="AF40" s="77">
        <f>SUM(G40+I40+P40+Q40+R40+S40+T40+U40+AE40)</f>
        <v>100</v>
      </c>
      <c r="AG40" s="90"/>
      <c r="AJ40" s="111"/>
      <c r="AK40" s="88"/>
      <c r="AL40" s="88"/>
    </row>
    <row r="41" spans="2:38" x14ac:dyDescent="0.25">
      <c r="B41" s="7" t="s">
        <v>70</v>
      </c>
      <c r="C41" s="78" t="s">
        <v>73</v>
      </c>
      <c r="D41" s="17">
        <f t="shared" si="4"/>
        <v>4700.5</v>
      </c>
      <c r="E41" s="107">
        <v>4695</v>
      </c>
      <c r="F41" s="8">
        <v>4706</v>
      </c>
      <c r="G41" s="49">
        <v>40.120789282253249</v>
      </c>
      <c r="H41" s="40"/>
      <c r="I41" s="63">
        <v>17.1191270323419</v>
      </c>
      <c r="J41" s="82">
        <v>0.52043120369516693</v>
      </c>
      <c r="K41" s="82"/>
      <c r="L41" s="82"/>
      <c r="M41" s="58"/>
      <c r="N41" s="82"/>
      <c r="O41" s="82"/>
      <c r="P41" s="63">
        <f t="shared" si="3"/>
        <v>0.52043120369516693</v>
      </c>
      <c r="Q41" s="40">
        <v>1.5158267978039792</v>
      </c>
      <c r="R41" s="82"/>
      <c r="S41" s="58"/>
      <c r="T41" s="82"/>
      <c r="U41" s="58">
        <v>1.2083135387452413</v>
      </c>
      <c r="V41" s="63"/>
      <c r="W41" s="40">
        <v>10.155486621306242</v>
      </c>
      <c r="X41" s="58">
        <v>5.0975010667257017</v>
      </c>
      <c r="Y41" s="58">
        <v>4.0305822388063683</v>
      </c>
      <c r="Z41" s="58">
        <v>13.869944762951329</v>
      </c>
      <c r="AA41" s="58">
        <v>6.3619974553708376</v>
      </c>
      <c r="AB41" s="58"/>
      <c r="AC41" s="58"/>
      <c r="AD41" s="58"/>
      <c r="AE41" s="63">
        <v>39.515512145160478</v>
      </c>
      <c r="AF41" s="77">
        <f>SUM(G41+I41+P41+Q41+R41+S41+T41+U41+AE41)</f>
        <v>100.00000000000003</v>
      </c>
      <c r="AG41" s="90"/>
      <c r="AJ41" s="111"/>
      <c r="AK41" s="88"/>
      <c r="AL41" s="88"/>
    </row>
    <row r="42" spans="2:38" x14ac:dyDescent="0.25">
      <c r="B42" s="7" t="s">
        <v>70</v>
      </c>
      <c r="C42" s="78" t="s">
        <v>87</v>
      </c>
      <c r="D42" s="17">
        <f t="shared" si="4"/>
        <v>4800</v>
      </c>
      <c r="E42" s="107">
        <v>4800</v>
      </c>
      <c r="F42" s="8">
        <v>4800</v>
      </c>
      <c r="G42" s="49">
        <v>32.24145781972549</v>
      </c>
      <c r="H42" s="40"/>
      <c r="I42" s="63">
        <v>25.437652082102808</v>
      </c>
      <c r="J42" s="82">
        <v>8.5263387838142446</v>
      </c>
      <c r="K42" s="82"/>
      <c r="L42" s="82"/>
      <c r="M42" s="58"/>
      <c r="N42" s="82"/>
      <c r="O42" s="82"/>
      <c r="P42" s="63">
        <f t="shared" si="3"/>
        <v>8.5263387838142446</v>
      </c>
      <c r="Q42" s="40">
        <v>0.74007338308751125</v>
      </c>
      <c r="R42" s="82"/>
      <c r="S42" s="58">
        <v>1.6317077745399045</v>
      </c>
      <c r="T42" s="82">
        <v>1.9697518550572644</v>
      </c>
      <c r="U42" s="58">
        <v>1.176334009092066</v>
      </c>
      <c r="V42" s="63"/>
      <c r="W42" s="40">
        <v>6.022933754319693</v>
      </c>
      <c r="X42" s="58">
        <v>4.637376223983237</v>
      </c>
      <c r="Y42" s="58">
        <v>2.6297316392100072</v>
      </c>
      <c r="Z42" s="58">
        <v>9.7554560809403466</v>
      </c>
      <c r="AA42" s="58">
        <v>5.2311865941274327</v>
      </c>
      <c r="AB42" s="58"/>
      <c r="AC42" s="58"/>
      <c r="AD42" s="58"/>
      <c r="AE42" s="63">
        <v>28.276684292580718</v>
      </c>
      <c r="AF42" s="77">
        <f>SUM(G42+I42+P42+Q42+R42+S42+T42+U42+AE42)</f>
        <v>100</v>
      </c>
      <c r="AG42" s="90"/>
      <c r="AJ42" s="111"/>
      <c r="AK42" s="88"/>
      <c r="AL42" s="88"/>
    </row>
    <row r="43" spans="2:38" x14ac:dyDescent="0.25">
      <c r="B43" s="7" t="s">
        <v>70</v>
      </c>
      <c r="C43" s="78" t="s">
        <v>74</v>
      </c>
      <c r="D43" s="17">
        <f t="shared" si="4"/>
        <v>4992.5</v>
      </c>
      <c r="E43" s="107">
        <v>4985</v>
      </c>
      <c r="F43" s="8">
        <v>5000</v>
      </c>
      <c r="G43" s="49">
        <v>35.60420052169934</v>
      </c>
      <c r="H43" s="40"/>
      <c r="I43" s="63">
        <v>27.264965722700563</v>
      </c>
      <c r="J43" s="82">
        <v>14.523210523822325</v>
      </c>
      <c r="K43" s="82"/>
      <c r="L43" s="82"/>
      <c r="M43" s="58"/>
      <c r="N43" s="82"/>
      <c r="O43" s="82"/>
      <c r="P43" s="63">
        <f t="shared" si="3"/>
        <v>14.523210523822325</v>
      </c>
      <c r="Q43" s="40">
        <v>1.1138114739765139</v>
      </c>
      <c r="R43" s="82"/>
      <c r="S43" s="58"/>
      <c r="T43" s="82">
        <v>2.1634267005977916</v>
      </c>
      <c r="U43" s="58">
        <v>1.86356244706644</v>
      </c>
      <c r="V43" s="63"/>
      <c r="W43" s="40">
        <v>3.1789617150449412</v>
      </c>
      <c r="X43" s="58">
        <v>2.9868266663334344</v>
      </c>
      <c r="Y43" s="58">
        <v>1.9562841323353484</v>
      </c>
      <c r="Z43" s="58">
        <v>6.794593995343309</v>
      </c>
      <c r="AA43" s="58">
        <v>2.5501561010800078</v>
      </c>
      <c r="AB43" s="58"/>
      <c r="AC43" s="58"/>
      <c r="AD43" s="58"/>
      <c r="AE43" s="63">
        <v>17.46682261013704</v>
      </c>
      <c r="AF43" s="77">
        <f>SUM(G43+I43+P43+Q43+R43+S43+T43+U43+AE43)</f>
        <v>100.00000000000003</v>
      </c>
      <c r="AG43" s="90"/>
      <c r="AJ43" s="111"/>
      <c r="AK43" s="88"/>
      <c r="AL43" s="88"/>
    </row>
    <row r="44" spans="2:38" x14ac:dyDescent="0.25">
      <c r="B44" s="7" t="s">
        <v>70</v>
      </c>
      <c r="C44" s="78" t="s">
        <v>86</v>
      </c>
      <c r="D44" s="17">
        <f t="shared" si="4"/>
        <v>5020</v>
      </c>
      <c r="E44" s="107">
        <v>5020</v>
      </c>
      <c r="F44" s="8">
        <v>5020</v>
      </c>
      <c r="G44" s="49">
        <v>30.020068253637689</v>
      </c>
      <c r="H44" s="40"/>
      <c r="I44" s="63">
        <v>24.403759808686331</v>
      </c>
      <c r="J44" s="82">
        <v>8.2593207985335031</v>
      </c>
      <c r="K44" s="82"/>
      <c r="L44" s="82"/>
      <c r="M44" s="58"/>
      <c r="N44" s="82"/>
      <c r="O44" s="82"/>
      <c r="P44" s="63">
        <f t="shared" si="3"/>
        <v>8.2593207985335031</v>
      </c>
      <c r="Q44" s="40">
        <v>0.78586991490459213</v>
      </c>
      <c r="R44" s="82"/>
      <c r="S44" s="58"/>
      <c r="T44" s="82">
        <v>2.363079277826146</v>
      </c>
      <c r="U44" s="58">
        <v>2.5546909859854332</v>
      </c>
      <c r="V44" s="63"/>
      <c r="W44" s="40">
        <v>6.0065100824809976</v>
      </c>
      <c r="X44" s="58">
        <v>4.8368212769452246</v>
      </c>
      <c r="Y44" s="58">
        <v>3.5406796275677457</v>
      </c>
      <c r="Z44" s="58">
        <v>10.59042567174281</v>
      </c>
      <c r="AA44" s="58">
        <v>6.6387743016895229</v>
      </c>
      <c r="AB44" s="58"/>
      <c r="AC44" s="58"/>
      <c r="AD44" s="58"/>
      <c r="AE44" s="63">
        <v>31.613210960426301</v>
      </c>
      <c r="AF44" s="77">
        <f>SUM(G44+I44+P44+Q44+R44+S44+T44+U44+AE44)</f>
        <v>100</v>
      </c>
      <c r="AG44" s="90"/>
      <c r="AJ44" s="111"/>
      <c r="AK44" s="88"/>
      <c r="AL44" s="88"/>
    </row>
    <row r="45" spans="2:38" x14ac:dyDescent="0.25">
      <c r="B45" s="7" t="s">
        <v>70</v>
      </c>
      <c r="C45" s="78" t="s">
        <v>75</v>
      </c>
      <c r="D45" s="17">
        <f t="shared" si="4"/>
        <v>5059.5</v>
      </c>
      <c r="E45" s="107">
        <v>5053</v>
      </c>
      <c r="F45" s="8">
        <v>5066</v>
      </c>
      <c r="G45" s="49">
        <v>28.576186924029511</v>
      </c>
      <c r="H45" s="40"/>
      <c r="I45" s="63">
        <v>36.961864083571328</v>
      </c>
      <c r="J45" s="82"/>
      <c r="K45" s="82"/>
      <c r="L45" s="82"/>
      <c r="M45" s="58"/>
      <c r="N45" s="82"/>
      <c r="O45" s="82"/>
      <c r="P45" s="63"/>
      <c r="Q45" s="40">
        <v>1.7902339325928651</v>
      </c>
      <c r="R45" s="82"/>
      <c r="S45" s="58"/>
      <c r="T45" s="82">
        <v>3.9606945411346572</v>
      </c>
      <c r="U45" s="58">
        <v>0.55003730934568418</v>
      </c>
      <c r="V45" s="63"/>
      <c r="W45" s="40">
        <v>9.1241585598216162</v>
      </c>
      <c r="X45" s="58">
        <v>3.8017327332590067</v>
      </c>
      <c r="Y45" s="58">
        <v>4.1678255149802439</v>
      </c>
      <c r="Z45" s="58"/>
      <c r="AA45" s="58">
        <v>11.067266401265107</v>
      </c>
      <c r="AB45" s="58"/>
      <c r="AC45" s="58"/>
      <c r="AD45" s="58"/>
      <c r="AE45" s="63">
        <v>28.160983209325973</v>
      </c>
      <c r="AF45" s="77">
        <f>SUM(G45+I45+P45+Q45+R45+S45+T45+U45+AE45)</f>
        <v>100.00000000000003</v>
      </c>
      <c r="AG45" s="90"/>
      <c r="AJ45" s="111"/>
      <c r="AK45" s="88"/>
      <c r="AL45" s="88"/>
    </row>
    <row r="46" spans="2:38" x14ac:dyDescent="0.25">
      <c r="B46" s="7" t="s">
        <v>70</v>
      </c>
      <c r="C46" s="78" t="s">
        <v>76</v>
      </c>
      <c r="D46" s="17">
        <f t="shared" si="4"/>
        <v>5714.5</v>
      </c>
      <c r="E46" s="107">
        <v>5711</v>
      </c>
      <c r="F46" s="8">
        <v>5718</v>
      </c>
      <c r="G46" s="49">
        <v>37.967452898382611</v>
      </c>
      <c r="H46" s="40"/>
      <c r="I46" s="63">
        <v>23.201186589180029</v>
      </c>
      <c r="J46" s="82">
        <v>1.6011577395206158</v>
      </c>
      <c r="K46" s="82"/>
      <c r="L46" s="82"/>
      <c r="M46" s="58"/>
      <c r="N46" s="82"/>
      <c r="O46" s="82"/>
      <c r="P46" s="63">
        <f t="shared" ref="P46:P58" si="5">SUM(J46+K46+L46+M46+N46+O46)</f>
        <v>1.6011577395206158</v>
      </c>
      <c r="Q46" s="40">
        <v>1.9487144344764382</v>
      </c>
      <c r="R46" s="82"/>
      <c r="S46" s="58"/>
      <c r="T46" s="82"/>
      <c r="U46" s="58">
        <v>1.4581554995922346</v>
      </c>
      <c r="V46" s="63"/>
      <c r="W46" s="40">
        <v>5.3440865885379933</v>
      </c>
      <c r="X46" s="58">
        <v>6.494079905058828</v>
      </c>
      <c r="Y46" s="58">
        <v>2.9764532898186298</v>
      </c>
      <c r="Z46" s="58">
        <v>14.341093123671577</v>
      </c>
      <c r="AA46" s="58">
        <v>4.667619931761033</v>
      </c>
      <c r="AB46" s="58"/>
      <c r="AC46" s="58"/>
      <c r="AD46" s="58"/>
      <c r="AE46" s="63">
        <v>33.82333283884806</v>
      </c>
      <c r="AF46" s="77">
        <f>SUM(G46+I46+P46+Q46+R46+S46+T46+U46+AE46)</f>
        <v>100</v>
      </c>
      <c r="AG46" s="90"/>
      <c r="AJ46" s="111"/>
      <c r="AK46" s="88"/>
      <c r="AL46" s="88"/>
    </row>
    <row r="47" spans="2:38" x14ac:dyDescent="0.25">
      <c r="B47" s="7" t="s">
        <v>70</v>
      </c>
      <c r="C47" s="78" t="s">
        <v>77</v>
      </c>
      <c r="D47" s="17">
        <f t="shared" si="4"/>
        <v>5750</v>
      </c>
      <c r="E47" s="107">
        <v>5743</v>
      </c>
      <c r="F47" s="8">
        <v>5757</v>
      </c>
      <c r="G47" s="49">
        <v>38.686652479197988</v>
      </c>
      <c r="H47" s="40"/>
      <c r="I47" s="63">
        <v>24.787293564051687</v>
      </c>
      <c r="J47" s="82">
        <v>0.66876467959785457</v>
      </c>
      <c r="K47" s="82"/>
      <c r="L47" s="82"/>
      <c r="M47" s="58"/>
      <c r="N47" s="82"/>
      <c r="O47" s="82"/>
      <c r="P47" s="63">
        <f t="shared" si="5"/>
        <v>0.66876467959785457</v>
      </c>
      <c r="Q47" s="40">
        <v>1.1338337628001878</v>
      </c>
      <c r="R47" s="82"/>
      <c r="S47" s="58"/>
      <c r="T47" s="82"/>
      <c r="U47" s="58">
        <v>1.9392194831925786</v>
      </c>
      <c r="V47" s="63"/>
      <c r="W47" s="40">
        <v>6.2290048459203451</v>
      </c>
      <c r="X47" s="58">
        <v>6.0322994297333867</v>
      </c>
      <c r="Y47" s="58">
        <v>2.688307354555096</v>
      </c>
      <c r="Z47" s="58">
        <v>13.474321008806644</v>
      </c>
      <c r="AA47" s="58">
        <v>4.3603033921442425</v>
      </c>
      <c r="AB47" s="58"/>
      <c r="AC47" s="58"/>
      <c r="AD47" s="58"/>
      <c r="AE47" s="63">
        <v>32.784236031159715</v>
      </c>
      <c r="AF47" s="77">
        <f>SUM(G47+I47+P47+Q47+R47+S47+T47+U47+AE47)</f>
        <v>100</v>
      </c>
      <c r="AG47" s="90"/>
      <c r="AJ47" s="111"/>
      <c r="AK47" s="88"/>
      <c r="AL47" s="88"/>
    </row>
    <row r="48" spans="2:38" x14ac:dyDescent="0.25">
      <c r="B48" s="7" t="s">
        <v>70</v>
      </c>
      <c r="C48" s="78" t="s">
        <v>88</v>
      </c>
      <c r="D48" s="17">
        <f t="shared" si="4"/>
        <v>6060</v>
      </c>
      <c r="E48" s="107">
        <v>6050</v>
      </c>
      <c r="F48" s="8">
        <v>6070</v>
      </c>
      <c r="G48" s="49">
        <v>30.084687055200092</v>
      </c>
      <c r="H48" s="40"/>
      <c r="I48" s="63">
        <v>30.82208317933615</v>
      </c>
      <c r="J48" s="82">
        <v>7.2065711271062396</v>
      </c>
      <c r="K48" s="82"/>
      <c r="L48" s="82"/>
      <c r="M48" s="58"/>
      <c r="N48" s="82"/>
      <c r="O48" s="82"/>
      <c r="P48" s="63">
        <f t="shared" si="5"/>
        <v>7.2065711271062396</v>
      </c>
      <c r="Q48" s="40">
        <v>0.79031294880369984</v>
      </c>
      <c r="R48" s="82"/>
      <c r="S48" s="58"/>
      <c r="T48" s="82">
        <v>2.8897870751178516</v>
      </c>
      <c r="U48" s="58">
        <v>1.2329592737142603</v>
      </c>
      <c r="V48" s="63"/>
      <c r="W48" s="40">
        <v>3.992092702426814</v>
      </c>
      <c r="X48" s="58">
        <v>4.1269606991304224</v>
      </c>
      <c r="Y48" s="58">
        <v>2.0230199505541284</v>
      </c>
      <c r="Z48" s="58">
        <v>10.681545338925799</v>
      </c>
      <c r="AA48" s="58">
        <v>6.1499806496845517</v>
      </c>
      <c r="AB48" s="58"/>
      <c r="AC48" s="58"/>
      <c r="AD48" s="58"/>
      <c r="AE48" s="63">
        <v>26.973599340721716</v>
      </c>
      <c r="AF48" s="77">
        <f>SUM(G48+I48+P48+Q48+R48+S48+T48+U48+AE48)</f>
        <v>100.00000000000001</v>
      </c>
      <c r="AG48" s="90"/>
      <c r="AJ48" s="111"/>
      <c r="AK48" s="88"/>
      <c r="AL48" s="88"/>
    </row>
    <row r="49" spans="2:38" x14ac:dyDescent="0.25">
      <c r="B49" s="7" t="s">
        <v>70</v>
      </c>
      <c r="C49" s="78" t="s">
        <v>78</v>
      </c>
      <c r="D49" s="17">
        <f t="shared" si="4"/>
        <v>6308</v>
      </c>
      <c r="E49" s="107">
        <v>6298</v>
      </c>
      <c r="F49" s="8">
        <v>6318</v>
      </c>
      <c r="G49" s="49">
        <v>41.369863966413867</v>
      </c>
      <c r="H49" s="40"/>
      <c r="I49" s="63">
        <v>15.427338278312558</v>
      </c>
      <c r="J49" s="82">
        <v>26.076917997424342</v>
      </c>
      <c r="K49" s="82"/>
      <c r="L49" s="82"/>
      <c r="M49" s="58"/>
      <c r="N49" s="82"/>
      <c r="O49" s="82"/>
      <c r="P49" s="63">
        <f t="shared" si="5"/>
        <v>26.076917997424342</v>
      </c>
      <c r="Q49" s="40">
        <v>0.76158857826315696</v>
      </c>
      <c r="R49" s="82"/>
      <c r="S49" s="58"/>
      <c r="T49" s="82"/>
      <c r="U49" s="58">
        <v>0.43342251854584546</v>
      </c>
      <c r="V49" s="63"/>
      <c r="W49" s="40">
        <v>1.8001881586975463</v>
      </c>
      <c r="X49" s="58">
        <v>4.5880901743795874</v>
      </c>
      <c r="Y49" s="58">
        <v>3.1543119948859664</v>
      </c>
      <c r="Z49" s="58"/>
      <c r="AA49" s="58">
        <v>6.3882783330771336</v>
      </c>
      <c r="AB49" s="58"/>
      <c r="AC49" s="58"/>
      <c r="AD49" s="58"/>
      <c r="AE49" s="63">
        <v>15.930868661040233</v>
      </c>
      <c r="AF49" s="77">
        <f>SUM(G49+I49+P49+Q49+R49+S49+T49+U49+AE49)</f>
        <v>100</v>
      </c>
      <c r="AG49" s="90"/>
      <c r="AJ49" s="111"/>
      <c r="AK49" s="88"/>
      <c r="AL49" s="88"/>
    </row>
    <row r="50" spans="2:38" x14ac:dyDescent="0.25">
      <c r="B50" s="7" t="s">
        <v>70</v>
      </c>
      <c r="C50" s="78" t="s">
        <v>79</v>
      </c>
      <c r="D50" s="17">
        <f t="shared" si="4"/>
        <v>6342.5</v>
      </c>
      <c r="E50" s="107">
        <v>6339</v>
      </c>
      <c r="F50" s="8">
        <v>6346</v>
      </c>
      <c r="G50" s="49">
        <v>23.047719541376594</v>
      </c>
      <c r="H50" s="40"/>
      <c r="I50" s="63">
        <v>34.679661140078949</v>
      </c>
      <c r="J50" s="82">
        <v>9.4156407343286741</v>
      </c>
      <c r="K50" s="82"/>
      <c r="L50" s="82"/>
      <c r="M50" s="58"/>
      <c r="N50" s="82"/>
      <c r="O50" s="82"/>
      <c r="P50" s="63">
        <f t="shared" si="5"/>
        <v>9.4156407343286741</v>
      </c>
      <c r="Q50" s="40">
        <v>2.7524364645465664</v>
      </c>
      <c r="R50" s="82"/>
      <c r="S50" s="58"/>
      <c r="T50" s="82">
        <v>2.673059110824819</v>
      </c>
      <c r="U50" s="58">
        <v>0.47955842522361447</v>
      </c>
      <c r="V50" s="63"/>
      <c r="W50" s="40">
        <v>0.88941351125948542</v>
      </c>
      <c r="X50" s="58">
        <v>3.1803271008672507</v>
      </c>
      <c r="Y50" s="58">
        <v>2.2100578158569024</v>
      </c>
      <c r="Z50" s="58">
        <v>14.7966065964078</v>
      </c>
      <c r="AA50" s="58">
        <v>5.8755195592293274</v>
      </c>
      <c r="AB50" s="58"/>
      <c r="AC50" s="58"/>
      <c r="AD50" s="58"/>
      <c r="AE50" s="63">
        <v>26.951924583620766</v>
      </c>
      <c r="AF50" s="77">
        <f>SUM(G50+I50+P50+Q50+R50+S50+T50+U50+AE50)</f>
        <v>99.999999999999986</v>
      </c>
      <c r="AG50" s="90"/>
      <c r="AJ50" s="111"/>
      <c r="AK50" s="88"/>
      <c r="AL50" s="88"/>
    </row>
    <row r="51" spans="2:38" x14ac:dyDescent="0.25">
      <c r="B51" s="7" t="s">
        <v>70</v>
      </c>
      <c r="C51" s="78" t="s">
        <v>81</v>
      </c>
      <c r="D51" s="17">
        <f t="shared" si="4"/>
        <v>6369.5</v>
      </c>
      <c r="E51" s="107">
        <v>6359</v>
      </c>
      <c r="F51" s="8">
        <v>6380</v>
      </c>
      <c r="G51" s="49">
        <v>36.923038510573164</v>
      </c>
      <c r="H51" s="40"/>
      <c r="I51" s="63">
        <v>24.285828297908154</v>
      </c>
      <c r="J51" s="82">
        <v>3.3096758074514385</v>
      </c>
      <c r="K51" s="82"/>
      <c r="L51" s="82"/>
      <c r="M51" s="58"/>
      <c r="N51" s="82"/>
      <c r="O51" s="82"/>
      <c r="P51" s="63">
        <f t="shared" si="5"/>
        <v>3.3096758074514385</v>
      </c>
      <c r="Q51" s="40">
        <v>2.4738190139818479</v>
      </c>
      <c r="R51" s="82"/>
      <c r="S51" s="58"/>
      <c r="T51" s="82"/>
      <c r="U51" s="58">
        <v>0.49408341197653721</v>
      </c>
      <c r="V51" s="63"/>
      <c r="W51" s="40">
        <v>1.2355150884081363</v>
      </c>
      <c r="X51" s="58">
        <v>4.4543570292609127</v>
      </c>
      <c r="Y51" s="58">
        <v>2.2434352921095111</v>
      </c>
      <c r="Z51" s="58">
        <v>17.58983323233689</v>
      </c>
      <c r="AA51" s="58">
        <v>6.9904143159934033</v>
      </c>
      <c r="AB51" s="58"/>
      <c r="AC51" s="58"/>
      <c r="AD51" s="58"/>
      <c r="AE51" s="63">
        <v>32.513554958108855</v>
      </c>
      <c r="AF51" s="77">
        <f>SUM(G51+I51+P51+Q51+R51+S51+T51+U51+AE51)</f>
        <v>100</v>
      </c>
      <c r="AG51" s="90"/>
      <c r="AJ51" s="111"/>
      <c r="AK51" s="88"/>
      <c r="AL51" s="88"/>
    </row>
    <row r="52" spans="2:38" x14ac:dyDescent="0.25">
      <c r="B52" s="7" t="s">
        <v>70</v>
      </c>
      <c r="C52" s="78" t="s">
        <v>84</v>
      </c>
      <c r="D52" s="17">
        <f t="shared" si="4"/>
        <v>6515</v>
      </c>
      <c r="E52" s="107">
        <v>6510</v>
      </c>
      <c r="F52" s="8">
        <v>6520</v>
      </c>
      <c r="G52" s="49">
        <v>34.664658351296559</v>
      </c>
      <c r="H52" s="40"/>
      <c r="I52" s="63">
        <v>25.504805607643625</v>
      </c>
      <c r="J52" s="82">
        <v>8.9464685121730412</v>
      </c>
      <c r="K52" s="82"/>
      <c r="L52" s="82"/>
      <c r="M52" s="58"/>
      <c r="N52" s="82"/>
      <c r="O52" s="82"/>
      <c r="P52" s="63">
        <f t="shared" si="5"/>
        <v>8.9464685121730412</v>
      </c>
      <c r="Q52" s="40">
        <v>1.5324473176706253</v>
      </c>
      <c r="R52" s="82"/>
      <c r="S52" s="58"/>
      <c r="T52" s="82">
        <v>2.3839655524079588</v>
      </c>
      <c r="U52" s="58">
        <v>1.0276986969273831</v>
      </c>
      <c r="V52" s="63"/>
      <c r="W52" s="40">
        <v>4.3579126015959746</v>
      </c>
      <c r="X52" s="58">
        <v>3.761293614472716</v>
      </c>
      <c r="Y52" s="58">
        <v>2.282716124645511</v>
      </c>
      <c r="Z52" s="58">
        <v>10.816961636104296</v>
      </c>
      <c r="AA52" s="58">
        <v>4.7210719850623057</v>
      </c>
      <c r="AB52" s="58"/>
      <c r="AC52" s="58"/>
      <c r="AD52" s="58"/>
      <c r="AE52" s="63">
        <v>25.939955961880802</v>
      </c>
      <c r="AF52" s="77">
        <f>SUM(G52+I52+P52+Q52+R52+S52+T52+U52+AE52)</f>
        <v>100</v>
      </c>
      <c r="AG52" s="90"/>
      <c r="AJ52" s="111"/>
      <c r="AK52" s="88"/>
      <c r="AL52" s="88"/>
    </row>
    <row r="53" spans="2:38" x14ac:dyDescent="0.25">
      <c r="B53" s="7" t="s">
        <v>70</v>
      </c>
      <c r="C53" s="78" t="s">
        <v>85</v>
      </c>
      <c r="D53" s="17">
        <f t="shared" si="4"/>
        <v>6745</v>
      </c>
      <c r="E53" s="107">
        <v>6740</v>
      </c>
      <c r="F53" s="8">
        <v>6750</v>
      </c>
      <c r="G53" s="49">
        <v>24.435768600772061</v>
      </c>
      <c r="H53" s="40"/>
      <c r="I53" s="63">
        <v>22.046111608091124</v>
      </c>
      <c r="J53" s="82">
        <v>21.595259996421021</v>
      </c>
      <c r="K53" s="82"/>
      <c r="L53" s="82"/>
      <c r="M53" s="58"/>
      <c r="N53" s="82"/>
      <c r="O53" s="82"/>
      <c r="P53" s="63">
        <f t="shared" si="5"/>
        <v>21.595259996421021</v>
      </c>
      <c r="Q53" s="40">
        <v>1.3465906606218065</v>
      </c>
      <c r="R53" s="82"/>
      <c r="S53" s="58"/>
      <c r="T53" s="82">
        <v>0.89326220366170384</v>
      </c>
      <c r="U53" s="58">
        <v>1.5539001673038428</v>
      </c>
      <c r="V53" s="63"/>
      <c r="W53" s="40">
        <v>5.5695631390994285</v>
      </c>
      <c r="X53" s="58">
        <v>5.7945959932044566</v>
      </c>
      <c r="Y53" s="58">
        <v>3.2911054912860256</v>
      </c>
      <c r="Z53" s="58">
        <v>8.5231193492279136</v>
      </c>
      <c r="AA53" s="58">
        <v>4.9507227903106035</v>
      </c>
      <c r="AB53" s="58"/>
      <c r="AC53" s="58"/>
      <c r="AD53" s="58"/>
      <c r="AE53" s="63">
        <v>28.129106763128426</v>
      </c>
      <c r="AF53" s="77">
        <f>SUM(G53+I53+P53+Q53+R53+S53+T53+U53+AE53)</f>
        <v>99.999999999999972</v>
      </c>
      <c r="AG53" s="90"/>
      <c r="AJ53" s="111"/>
      <c r="AK53" s="88"/>
      <c r="AL53" s="88"/>
    </row>
    <row r="54" spans="2:38" x14ac:dyDescent="0.25">
      <c r="B54" s="7" t="s">
        <v>70</v>
      </c>
      <c r="C54" s="78" t="s">
        <v>82</v>
      </c>
      <c r="D54" s="17">
        <f t="shared" si="4"/>
        <v>6806.5</v>
      </c>
      <c r="E54" s="107">
        <v>6803</v>
      </c>
      <c r="F54" s="8">
        <v>6810</v>
      </c>
      <c r="G54" s="49">
        <v>44.924523238127655</v>
      </c>
      <c r="H54" s="40"/>
      <c r="I54" s="63">
        <v>16.092325600918244</v>
      </c>
      <c r="J54" s="82">
        <v>15.012735705825101</v>
      </c>
      <c r="K54" s="82"/>
      <c r="L54" s="82"/>
      <c r="M54" s="58"/>
      <c r="N54" s="82"/>
      <c r="O54" s="82"/>
      <c r="P54" s="63">
        <f t="shared" si="5"/>
        <v>15.012735705825101</v>
      </c>
      <c r="Q54" s="40">
        <v>2.3489966954360773</v>
      </c>
      <c r="R54" s="82"/>
      <c r="S54" s="58"/>
      <c r="T54" s="82"/>
      <c r="U54" s="58">
        <v>1.6079473186823636</v>
      </c>
      <c r="V54" s="63"/>
      <c r="W54" s="40">
        <v>10.02674919194628</v>
      </c>
      <c r="X54" s="58">
        <v>3.6824787451459393</v>
      </c>
      <c r="Y54" s="58">
        <v>3.1221015447976441</v>
      </c>
      <c r="Z54" s="58"/>
      <c r="AA54" s="58">
        <v>3.1821419591206759</v>
      </c>
      <c r="AB54" s="58"/>
      <c r="AC54" s="58"/>
      <c r="AD54" s="58"/>
      <c r="AE54" s="63">
        <v>20.013471441010541</v>
      </c>
      <c r="AF54" s="77">
        <f>SUM(G54+I54+P54+Q54+R54+S54+T54+U54+AE54)</f>
        <v>99.999999999999972</v>
      </c>
      <c r="AG54" s="90"/>
      <c r="AJ54" s="111"/>
      <c r="AK54" s="88"/>
      <c r="AL54" s="88"/>
    </row>
    <row r="55" spans="2:38" x14ac:dyDescent="0.25">
      <c r="B55" s="7" t="s">
        <v>70</v>
      </c>
      <c r="C55" s="78" t="s">
        <v>89</v>
      </c>
      <c r="D55" s="17">
        <f t="shared" si="4"/>
        <v>6905</v>
      </c>
      <c r="E55" s="107">
        <v>6900</v>
      </c>
      <c r="F55" s="8">
        <v>6910</v>
      </c>
      <c r="G55" s="49">
        <v>31.284416863166165</v>
      </c>
      <c r="H55" s="40"/>
      <c r="I55" s="63">
        <v>19.636855813257075</v>
      </c>
      <c r="J55" s="82">
        <v>13.941824392410934</v>
      </c>
      <c r="K55" s="82"/>
      <c r="L55" s="82"/>
      <c r="M55" s="58"/>
      <c r="N55" s="82"/>
      <c r="O55" s="82"/>
      <c r="P55" s="63">
        <f t="shared" si="5"/>
        <v>13.941824392410934</v>
      </c>
      <c r="Q55" s="40">
        <v>1.4051935155285558</v>
      </c>
      <c r="R55" s="82"/>
      <c r="S55" s="58"/>
      <c r="T55" s="82"/>
      <c r="U55" s="58">
        <v>1.9486473374113826</v>
      </c>
      <c r="V55" s="63"/>
      <c r="W55" s="40">
        <v>7.2147550917572785</v>
      </c>
      <c r="X55" s="58">
        <v>4.8310254358903357</v>
      </c>
      <c r="Y55" s="58">
        <v>2.4155127179451679</v>
      </c>
      <c r="Z55" s="58">
        <v>10.647325796205676</v>
      </c>
      <c r="AA55" s="58">
        <v>6.6744430364274381</v>
      </c>
      <c r="AB55" s="58"/>
      <c r="AC55" s="58"/>
      <c r="AD55" s="58"/>
      <c r="AE55" s="63">
        <v>31.7830620782259</v>
      </c>
      <c r="AF55" s="77">
        <f>SUM(G55+I55+P55+Q55+R55+S55+T55+U55+AE55)</f>
        <v>100.00000000000001</v>
      </c>
      <c r="AG55" s="90"/>
      <c r="AJ55" s="111"/>
      <c r="AK55" s="88"/>
      <c r="AL55" s="88"/>
    </row>
    <row r="56" spans="2:38" x14ac:dyDescent="0.25">
      <c r="B56" s="7" t="s">
        <v>70</v>
      </c>
      <c r="C56" s="78" t="s">
        <v>90</v>
      </c>
      <c r="D56" s="17">
        <f t="shared" si="4"/>
        <v>7385</v>
      </c>
      <c r="E56" s="107">
        <v>7380</v>
      </c>
      <c r="F56" s="8">
        <v>7390</v>
      </c>
      <c r="G56" s="49">
        <v>35.847012275468515</v>
      </c>
      <c r="H56" s="40"/>
      <c r="I56" s="63">
        <v>21.22282353358494</v>
      </c>
      <c r="J56" s="82">
        <v>7.6245990522748466</v>
      </c>
      <c r="K56" s="82"/>
      <c r="L56" s="82"/>
      <c r="M56" s="58"/>
      <c r="N56" s="82"/>
      <c r="O56" s="82"/>
      <c r="P56" s="63">
        <f t="shared" si="5"/>
        <v>7.6245990522748466</v>
      </c>
      <c r="Q56" s="40">
        <v>0.85163788932128182</v>
      </c>
      <c r="R56" s="82"/>
      <c r="S56" s="58"/>
      <c r="T56" s="82"/>
      <c r="U56" s="58">
        <v>0.58400372937837797</v>
      </c>
      <c r="V56" s="63"/>
      <c r="W56" s="40">
        <v>9.1110094268724744</v>
      </c>
      <c r="X56" s="58">
        <v>8.6029605740728972</v>
      </c>
      <c r="Y56" s="58">
        <v>4.5046998281562809</v>
      </c>
      <c r="Z56" s="58"/>
      <c r="AA56" s="58">
        <v>11.651253690870378</v>
      </c>
      <c r="AB56" s="58"/>
      <c r="AC56" s="58"/>
      <c r="AD56" s="58"/>
      <c r="AE56" s="63">
        <v>33.869923519972033</v>
      </c>
      <c r="AF56" s="77">
        <f>SUM(G56+I56+P56+Q56+R56+S56+T56+U56+AE56)</f>
        <v>100</v>
      </c>
      <c r="AG56" s="90"/>
      <c r="AJ56" s="111"/>
      <c r="AK56" s="88"/>
      <c r="AL56" s="88"/>
    </row>
    <row r="57" spans="2:38" x14ac:dyDescent="0.25">
      <c r="B57" s="7" t="s">
        <v>70</v>
      </c>
      <c r="C57" s="78" t="s">
        <v>92</v>
      </c>
      <c r="D57" s="17">
        <f t="shared" si="4"/>
        <v>8195</v>
      </c>
      <c r="E57" s="107">
        <v>8190</v>
      </c>
      <c r="F57" s="8">
        <v>8200</v>
      </c>
      <c r="G57" s="49">
        <v>41.8596532689917</v>
      </c>
      <c r="H57" s="40"/>
      <c r="I57" s="63">
        <v>25.245212887102486</v>
      </c>
      <c r="J57" s="82">
        <v>6.4735684502597559</v>
      </c>
      <c r="K57" s="82"/>
      <c r="L57" s="82"/>
      <c r="M57" s="58"/>
      <c r="N57" s="82"/>
      <c r="O57" s="82"/>
      <c r="P57" s="63">
        <f t="shared" si="5"/>
        <v>6.4735684502597559</v>
      </c>
      <c r="Q57" s="40">
        <v>1.3036989593273005</v>
      </c>
      <c r="R57" s="82"/>
      <c r="S57" s="58">
        <v>0.61922009930464172</v>
      </c>
      <c r="T57" s="82"/>
      <c r="U57" s="58">
        <v>1.451176014953619</v>
      </c>
      <c r="V57" s="63"/>
      <c r="W57" s="40">
        <v>1.6594178630443557</v>
      </c>
      <c r="X57" s="58">
        <v>3.2035983744884091</v>
      </c>
      <c r="Y57" s="58">
        <v>1.1984684566431458</v>
      </c>
      <c r="Z57" s="58">
        <v>11.154975634909279</v>
      </c>
      <c r="AA57" s="58">
        <v>5.8310099909753053</v>
      </c>
      <c r="AB57" s="58"/>
      <c r="AC57" s="58"/>
      <c r="AD57" s="58"/>
      <c r="AE57" s="63">
        <v>23.047470320060494</v>
      </c>
      <c r="AF57" s="77">
        <f>SUM(G57+I57+P57+Q57+R57+S57+T57+U57+AE57)</f>
        <v>100.00000000000001</v>
      </c>
      <c r="AG57" s="90"/>
      <c r="AJ57" s="111"/>
      <c r="AK57" s="88"/>
      <c r="AL57" s="88"/>
    </row>
    <row r="58" spans="2:38" ht="15.75" thickBot="1" x14ac:dyDescent="0.3">
      <c r="B58" s="41" t="s">
        <v>70</v>
      </c>
      <c r="C58" s="79" t="s">
        <v>91</v>
      </c>
      <c r="D58" s="42">
        <f t="shared" si="4"/>
        <v>8260.5</v>
      </c>
      <c r="E58" s="108">
        <v>8016</v>
      </c>
      <c r="F58" s="43">
        <v>8505</v>
      </c>
      <c r="G58" s="50">
        <v>54.520071618057663</v>
      </c>
      <c r="H58" s="44"/>
      <c r="I58" s="64">
        <v>18.108095889478808</v>
      </c>
      <c r="J58" s="83">
        <v>16.586262050266004</v>
      </c>
      <c r="K58" s="83"/>
      <c r="L58" s="83"/>
      <c r="M58" s="59"/>
      <c r="N58" s="83"/>
      <c r="O58" s="83"/>
      <c r="P58" s="63">
        <f t="shared" si="5"/>
        <v>16.586262050266004</v>
      </c>
      <c r="Q58" s="44">
        <v>0.48063270055839258</v>
      </c>
      <c r="R58" s="83">
        <v>0.77526937652274475</v>
      </c>
      <c r="S58" s="59"/>
      <c r="T58" s="83"/>
      <c r="U58" s="59"/>
      <c r="V58" s="64"/>
      <c r="W58" s="44">
        <v>1.5628656118790869</v>
      </c>
      <c r="X58" s="59">
        <v>4.6695374989070286</v>
      </c>
      <c r="Y58" s="59">
        <v>1.4485095914976904</v>
      </c>
      <c r="Z58" s="59"/>
      <c r="AA58" s="59">
        <v>1.8487556628325785</v>
      </c>
      <c r="AB58" s="59"/>
      <c r="AC58" s="59"/>
      <c r="AD58" s="59"/>
      <c r="AE58" s="64">
        <v>9.5296683651163843</v>
      </c>
      <c r="AF58" s="74">
        <f>SUM(G58+I58+P58+Q58+R58+S58+T58+U58+AE58)</f>
        <v>99.999999999999986</v>
      </c>
      <c r="AG58" s="91"/>
      <c r="AJ58" s="111"/>
      <c r="AK58" s="48"/>
      <c r="AL58" s="48"/>
    </row>
    <row r="59" spans="2:38" x14ac:dyDescent="0.25">
      <c r="B59" s="65"/>
      <c r="C59" s="65"/>
      <c r="D59" s="66"/>
      <c r="E59" s="66"/>
      <c r="F59" s="66"/>
      <c r="G59" s="55"/>
      <c r="H59" s="55"/>
      <c r="I59" s="55"/>
      <c r="J59" s="55"/>
      <c r="K59" s="55"/>
      <c r="L59" s="55"/>
      <c r="M59" s="55"/>
      <c r="N59" s="55"/>
      <c r="O59" s="55"/>
      <c r="P59" s="104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67"/>
    </row>
    <row r="60" spans="2:38" x14ac:dyDescent="0.25">
      <c r="B60" s="70" t="s">
        <v>55</v>
      </c>
      <c r="C60" s="65"/>
      <c r="D60" s="66"/>
      <c r="E60" s="66"/>
      <c r="F60" s="66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67"/>
    </row>
    <row r="61" spans="2:38" x14ac:dyDescent="0.25">
      <c r="B61" s="70" t="s">
        <v>54</v>
      </c>
      <c r="C61" s="65"/>
      <c r="D61" s="66"/>
      <c r="E61" s="66"/>
      <c r="F61" s="66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67"/>
    </row>
    <row r="62" spans="2:38" x14ac:dyDescent="0.25">
      <c r="B62" s="70" t="s">
        <v>65</v>
      </c>
      <c r="C62" s="65"/>
      <c r="D62" s="66"/>
      <c r="E62" s="66"/>
      <c r="F62" s="66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67"/>
    </row>
  </sheetData>
  <sortState xmlns:xlrd2="http://schemas.microsoft.com/office/spreadsheetml/2017/richdata2" ref="B13:AG33">
    <sortCondition ref="D13:D33"/>
  </sortState>
  <mergeCells count="7">
    <mergeCell ref="AJ38:AL38"/>
    <mergeCell ref="B1:AG1"/>
    <mergeCell ref="G10:AG10"/>
    <mergeCell ref="AJ13:AL13"/>
    <mergeCell ref="G35:AG35"/>
    <mergeCell ref="B10:F10"/>
    <mergeCell ref="B35:F35"/>
  </mergeCells>
  <phoneticPr fontId="20" type="noConversion"/>
  <pageMargins left="0.25" right="0.25" top="0.75" bottom="0.75" header="0.3" footer="0.3"/>
  <pageSetup scale="3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N10"/>
  <sheetViews>
    <sheetView showGridLines="0" view="pageBreakPreview" zoomScale="60" zoomScaleNormal="60" workbookViewId="0">
      <selection activeCell="D7" sqref="D7"/>
    </sheetView>
  </sheetViews>
  <sheetFormatPr defaultRowHeight="12.75" x14ac:dyDescent="0.2"/>
  <cols>
    <col min="1" max="1" width="2.7109375" style="53" customWidth="1"/>
    <col min="2" max="3" width="9.140625" style="53"/>
    <col min="4" max="4" width="20.5703125" style="53" bestFit="1" customWidth="1"/>
    <col min="5" max="10" width="9.140625" style="53"/>
    <col min="11" max="11" width="2.7109375" style="53" customWidth="1"/>
    <col min="12" max="20" width="9.140625" style="53"/>
    <col min="21" max="21" width="2.7109375" style="53" customWidth="1"/>
    <col min="22" max="30" width="9.140625" style="53"/>
    <col min="31" max="31" width="2.7109375" style="53" customWidth="1"/>
    <col min="32" max="40" width="9.140625" style="53"/>
    <col min="41" max="41" width="2.7109375" style="53" customWidth="1"/>
    <col min="42" max="16384" width="9.140625" style="53"/>
  </cols>
  <sheetData>
    <row r="1" spans="2:40" ht="55.5" customHeight="1" x14ac:dyDescent="0.2">
      <c r="B1" s="120" t="s">
        <v>18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D3" s="4" t="str">
        <f>Data!D3</f>
        <v>Hilcorp Energy</v>
      </c>
    </row>
    <row r="4" spans="2:40" ht="15" x14ac:dyDescent="0.25">
      <c r="B4" t="s">
        <v>67</v>
      </c>
      <c r="C4"/>
      <c r="D4" s="4" t="str">
        <f>Data!D4</f>
        <v>Iniskin Bay Association 1</v>
      </c>
    </row>
    <row r="5" spans="2:40" ht="15" x14ac:dyDescent="0.25">
      <c r="B5" t="s">
        <v>6</v>
      </c>
      <c r="C5"/>
      <c r="D5" s="4" t="str">
        <f>Data!D5</f>
        <v>Alaska</v>
      </c>
    </row>
    <row r="6" spans="2:40" ht="15" x14ac:dyDescent="0.25">
      <c r="B6" t="s">
        <v>7</v>
      </c>
      <c r="C6"/>
      <c r="D6" s="4" t="str">
        <f>Data!D6</f>
        <v>50-121-10007</v>
      </c>
    </row>
    <row r="7" spans="2:40" ht="15" x14ac:dyDescent="0.25">
      <c r="B7" t="s">
        <v>8</v>
      </c>
      <c r="C7"/>
      <c r="D7" s="4">
        <f>Data!D7</f>
        <v>28148</v>
      </c>
    </row>
    <row r="8" spans="2:40" ht="15" x14ac:dyDescent="0.25">
      <c r="B8" t="s">
        <v>9</v>
      </c>
      <c r="C8"/>
      <c r="D8" s="105">
        <f>Data!D8</f>
        <v>44158</v>
      </c>
    </row>
    <row r="10" spans="2:40" ht="15.75" x14ac:dyDescent="0.25">
      <c r="B10" s="54" t="s">
        <v>56</v>
      </c>
      <c r="C10" s="51"/>
      <c r="D10" s="52"/>
      <c r="L10" s="54" t="s">
        <v>57</v>
      </c>
      <c r="M10" s="51"/>
      <c r="N10" s="52"/>
      <c r="V10" s="54" t="s">
        <v>58</v>
      </c>
      <c r="W10" s="51"/>
      <c r="X10" s="52"/>
      <c r="AF10" s="54" t="s">
        <v>59</v>
      </c>
      <c r="AG10" s="51"/>
      <c r="AH10" s="52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9854F2-8DA5-4492-B9D6-6A9931223E07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aab2f83d-f27a-44d0-9ede-44cd48e5b870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66844fd1-74e9-40ef-81a0-bdb826355769"/>
  </ds:schemaRefs>
</ds:datastoreItem>
</file>

<file path=customXml/itemProps3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2020-12-03T19:24:34Z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